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320" windowHeight="11145" tabRatio="875" firstSheet="1" activeTab="4"/>
  </bookViews>
  <sheets>
    <sheet name="2收入支出决算总表" sheetId="1" r:id="rId1"/>
    <sheet name="3财政拨款收入支出决算总表" sheetId="2" r:id="rId2"/>
    <sheet name="4一般公共财政拨款支出决算表" sheetId="3" r:id="rId3"/>
    <sheet name="5一般公共财政拨款基本支出决算表" sheetId="4" r:id="rId4"/>
    <sheet name="6政府性基金拨款收入支出决算总表" sheetId="5" r:id="rId5"/>
    <sheet name="7财政拨款三公支出决算表" sheetId="6" r:id="rId6"/>
  </sheets>
  <definedNames/>
  <calcPr fullCalcOnLoad="1"/>
</workbook>
</file>

<file path=xl/sharedStrings.xml><?xml version="1.0" encoding="utf-8"?>
<sst xmlns="http://schemas.openxmlformats.org/spreadsheetml/2006/main" count="223" uniqueCount="176">
  <si>
    <t>附件2</t>
  </si>
  <si>
    <t>单位：临湘市水务局</t>
  </si>
  <si>
    <t>收入</t>
  </si>
  <si>
    <t>支出</t>
  </si>
  <si>
    <t>项目</t>
  </si>
  <si>
    <t>金额</t>
  </si>
  <si>
    <t>项目（按功能分类）</t>
  </si>
  <si>
    <t>科目编码（到项）</t>
  </si>
  <si>
    <t>工资福利支出</t>
  </si>
  <si>
    <t>商品和服务支出</t>
  </si>
  <si>
    <t>对个人和家庭补助</t>
  </si>
  <si>
    <t>对企事业单位的补贴</t>
  </si>
  <si>
    <t>转移性支出</t>
  </si>
  <si>
    <t>债务利息支出</t>
  </si>
  <si>
    <t>基本建设支出</t>
  </si>
  <si>
    <t>其他资本性支出</t>
  </si>
  <si>
    <t>其他支出</t>
  </si>
  <si>
    <t>合计</t>
  </si>
  <si>
    <t>项目（按经济分类）</t>
  </si>
  <si>
    <t>一、公共财政拨款</t>
  </si>
  <si>
    <t xml:space="preserve">    经费拨款</t>
  </si>
  <si>
    <t xml:space="preserve">    纳入公共预算管理的非税收入拨款</t>
  </si>
  <si>
    <t>二、政府性基金拨款</t>
  </si>
  <si>
    <t>三、纳入专户管理的非税收入拨款</t>
  </si>
  <si>
    <t>四、中央财政补助</t>
  </si>
  <si>
    <t>五、事业单位经营服务收入</t>
  </si>
  <si>
    <t>六、其他收入</t>
  </si>
  <si>
    <t>本年收入合计</t>
  </si>
  <si>
    <t>收入</t>
  </si>
  <si>
    <t>项目</t>
  </si>
  <si>
    <t>金额</t>
  </si>
  <si>
    <t>科    目</t>
  </si>
  <si>
    <t>单位：万元</t>
  </si>
  <si>
    <t>附件3</t>
  </si>
  <si>
    <t>单位：临湘市水务局</t>
  </si>
  <si>
    <t>单位：万元</t>
  </si>
  <si>
    <t>收入</t>
  </si>
  <si>
    <t>支出</t>
  </si>
  <si>
    <t>项目</t>
  </si>
  <si>
    <t>金额</t>
  </si>
  <si>
    <t>项目（按功能分类）</t>
  </si>
  <si>
    <t>项目（按经济分类）</t>
  </si>
  <si>
    <t>科目编码（到项）</t>
  </si>
  <si>
    <t>科    目</t>
  </si>
  <si>
    <t>工资福利支出</t>
  </si>
  <si>
    <t>商品和服务支出</t>
  </si>
  <si>
    <t>对个人和家庭补助</t>
  </si>
  <si>
    <t>对企事业单位的补贴</t>
  </si>
  <si>
    <t>转移性支出</t>
  </si>
  <si>
    <t>债务利息支出</t>
  </si>
  <si>
    <t>基本建设支出</t>
  </si>
  <si>
    <t>其他资本性支出</t>
  </si>
  <si>
    <t>其他支出</t>
  </si>
  <si>
    <t>合计</t>
  </si>
  <si>
    <t>一、公共财政拨款</t>
  </si>
  <si>
    <t>本年收入合计</t>
  </si>
  <si>
    <t xml:space="preserve"> 1、经费拨款</t>
  </si>
  <si>
    <t xml:space="preserve"> 2、纳入公共预算管理的非税收入拨款</t>
  </si>
  <si>
    <t>附件4</t>
  </si>
  <si>
    <t>科目编码</t>
  </si>
  <si>
    <t>科目名称</t>
  </si>
  <si>
    <t>基本支出</t>
  </si>
  <si>
    <t>项目支出</t>
  </si>
  <si>
    <t>单位：万元</t>
  </si>
  <si>
    <t>说明：数据公开到支出功能分类项级科目。</t>
  </si>
  <si>
    <t>单位：临湘市水务局</t>
  </si>
  <si>
    <t>科目编码</t>
  </si>
  <si>
    <t>科目名称</t>
  </si>
  <si>
    <t>决算数</t>
  </si>
  <si>
    <t>工资福利支出</t>
  </si>
  <si>
    <t>商品和服务支出</t>
  </si>
  <si>
    <t>说明：1、本表的公开内容为列省级支出的当年一般公共预算拨款安排情况（不含上年结转）；</t>
  </si>
  <si>
    <t xml:space="preserve">      2、一般公共预算拨款包括经费拨款和纳入一般公共预算管理的非税收入拨款。</t>
  </si>
  <si>
    <t xml:space="preserve">单位：万元  </t>
  </si>
  <si>
    <t>单位：临湘市水务局</t>
  </si>
  <si>
    <t>单位：万元</t>
  </si>
  <si>
    <t>项目（按功能分类）</t>
  </si>
  <si>
    <t>项目（按经济分类）</t>
  </si>
  <si>
    <t>科目编码（到项）</t>
  </si>
  <si>
    <t>科    目</t>
  </si>
  <si>
    <t>对个人和家庭补助</t>
  </si>
  <si>
    <t>对企事业单位的补贴</t>
  </si>
  <si>
    <t>转移性支出</t>
  </si>
  <si>
    <t>债务利息支出</t>
  </si>
  <si>
    <t>基本建设支出</t>
  </si>
  <si>
    <t>其他资本性支出</t>
  </si>
  <si>
    <t>本年收入合计</t>
  </si>
  <si>
    <t>一、非税收入</t>
  </si>
  <si>
    <t>二、债务收入</t>
  </si>
  <si>
    <t>三、转移性收入</t>
  </si>
  <si>
    <t>附件7</t>
  </si>
  <si>
    <t>单位名称</t>
  </si>
  <si>
    <t>三公经费决算数（一般公共预算拨款）</t>
  </si>
  <si>
    <t>小计</t>
  </si>
  <si>
    <t>公务接待</t>
  </si>
  <si>
    <t>批次</t>
  </si>
  <si>
    <t>人数</t>
  </si>
  <si>
    <t>公务用车购置及运行费</t>
  </si>
  <si>
    <t>其中：</t>
  </si>
  <si>
    <t>现有车辆数</t>
  </si>
  <si>
    <t>公务用车购置费</t>
  </si>
  <si>
    <t>公务用车运行维护费</t>
  </si>
  <si>
    <t>组团数</t>
  </si>
  <si>
    <t>因公出国（境）费</t>
  </si>
  <si>
    <t>2014年三公经费数</t>
  </si>
  <si>
    <t>三公经费增减变化原因</t>
  </si>
  <si>
    <t>说明：1、本表公开内容为列省级支出的“三公”经费预算一般公共预算拨款安排情况；</t>
  </si>
  <si>
    <t xml:space="preserve">      2、一般公共预算拨款包括经费拨款和纳入一般公共预算管理的非税收入拨款；</t>
  </si>
  <si>
    <t xml:space="preserve">      3、公开口径为当年安排数（不含上年结转）。</t>
  </si>
  <si>
    <t>对个人和家庭的补助</t>
  </si>
  <si>
    <t>其他一般公共服务支出</t>
  </si>
  <si>
    <t>死亡抚恤</t>
  </si>
  <si>
    <t>其他农业支出</t>
  </si>
  <si>
    <t>行政运行</t>
  </si>
  <si>
    <t>水利工程建设</t>
  </si>
  <si>
    <t>水利工程运行与维护</t>
  </si>
  <si>
    <t>水利前期工作</t>
  </si>
  <si>
    <t>水土保持</t>
  </si>
  <si>
    <t>水质监测</t>
  </si>
  <si>
    <t>防汛</t>
  </si>
  <si>
    <t>农田水利</t>
  </si>
  <si>
    <t>水资源费安排的支出</t>
  </si>
  <si>
    <t>砂石资源费支出</t>
  </si>
  <si>
    <t>其他水利支出</t>
  </si>
  <si>
    <t>其他政府性基金支出</t>
  </si>
  <si>
    <t>上年结转和结余</t>
  </si>
  <si>
    <t>本年支出合计</t>
  </si>
  <si>
    <t>2015年度部门收入支出决算总表</t>
  </si>
  <si>
    <t>2015年度部门财政拨款收入支出决算总表</t>
  </si>
  <si>
    <t>2015年度部门一般公共预算财政拨款支出决算表</t>
  </si>
  <si>
    <t>附件5</t>
  </si>
  <si>
    <t>基本工资</t>
  </si>
  <si>
    <t>津补贴</t>
  </si>
  <si>
    <t>奖金</t>
  </si>
  <si>
    <t>社会保障费</t>
  </si>
  <si>
    <t>伙食补助费</t>
  </si>
  <si>
    <t>绩效工资</t>
  </si>
  <si>
    <t>其他工资福利支出</t>
  </si>
  <si>
    <t>办公费</t>
  </si>
  <si>
    <t>印刷费</t>
  </si>
  <si>
    <t>水费</t>
  </si>
  <si>
    <t>电费</t>
  </si>
  <si>
    <t>邮电费</t>
  </si>
  <si>
    <t>差旅费</t>
  </si>
  <si>
    <t>维修（护）费</t>
  </si>
  <si>
    <t>培训费</t>
  </si>
  <si>
    <t>公务接待费</t>
  </si>
  <si>
    <t>设备购置费</t>
  </si>
  <si>
    <t>工会经费</t>
  </si>
  <si>
    <t>公务用车</t>
  </si>
  <si>
    <t>其他商品和服务支出</t>
  </si>
  <si>
    <t>退休费</t>
  </si>
  <si>
    <t>抚恤金</t>
  </si>
  <si>
    <t>生活补贴</t>
  </si>
  <si>
    <t>医疗费</t>
  </si>
  <si>
    <t>奖励金</t>
  </si>
  <si>
    <t>住房公积金</t>
  </si>
  <si>
    <t>其他对个人和家庭的补助</t>
  </si>
  <si>
    <t>2015年度部门政府基金财政拨款收入支出决算总表</t>
  </si>
  <si>
    <t>本年支出合计</t>
  </si>
  <si>
    <t>临湘市水务局</t>
  </si>
  <si>
    <t>历行节约</t>
  </si>
  <si>
    <t>2015年度部门一般公共预算财政拨款“三公”经费支出决算表</t>
  </si>
  <si>
    <t>专用材料</t>
  </si>
  <si>
    <t>忠防水库管理所</t>
  </si>
  <si>
    <t>规范公务
接待标准</t>
  </si>
  <si>
    <t>龙源水库管理所</t>
  </si>
  <si>
    <t>严控支出
降低成本</t>
  </si>
  <si>
    <t>团湾水库管理所</t>
  </si>
  <si>
    <t>江堤管理委员会</t>
  </si>
  <si>
    <t>历行节约</t>
  </si>
  <si>
    <t>铁山咀电排站</t>
  </si>
  <si>
    <t>食堂就餐
次数增加</t>
  </si>
  <si>
    <t>鸭栏电排站</t>
  </si>
  <si>
    <t>双管单位</t>
  </si>
  <si>
    <t>2015年度部门一般公共预算财政拨款基本支出决算表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</si>
</sst>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6">
    <font>
      <sz val="12"/>
      <name val="宋体"/>
      <family val="0"/>
    </font>
    <font>
      <sz val="9"/>
      <name val="宋体"/>
      <family val="0"/>
    </font>
    <font>
      <sz val="10"/>
      <name val="宋体"/>
      <family val="0"/>
    </font>
    <font>
      <sz val="14"/>
      <name val="宋体"/>
      <family val="0"/>
    </font>
    <font>
      <sz val="16"/>
      <name val="宋体"/>
      <family val="0"/>
    </font>
    <font>
      <sz val="10.5"/>
      <name val="宋体"/>
      <family val="0"/>
    </font>
  </fonts>
  <fills count="2">
    <fill>
      <patternFill/>
    </fill>
    <fill>
      <patternFill patternType="gray125"/>
    </fill>
  </fills>
  <borders count="11">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vertical="center"/>
    </xf>
    <xf numFmtId="0" fontId="2" fillId="0" borderId="8" xfId="0" applyFont="1" applyBorder="1" applyAlignment="1">
      <alignment vertical="center"/>
    </xf>
    <xf numFmtId="0" fontId="5" fillId="0" borderId="8"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4" fillId="0" borderId="0" xfId="0" applyFont="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2" fillId="0" borderId="9"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xf>
    <xf numFmtId="0" fontId="5" fillId="0" borderId="8"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4"/>
  <sheetViews>
    <sheetView workbookViewId="0" topLeftCell="A1">
      <selection activeCell="I21" sqref="I21"/>
    </sheetView>
  </sheetViews>
  <sheetFormatPr defaultColWidth="9.00390625" defaultRowHeight="14.25"/>
  <cols>
    <col min="1" max="1" width="28.50390625" style="1" customWidth="1"/>
    <col min="2" max="2" width="9.25390625" style="1" customWidth="1"/>
    <col min="3" max="3" width="0.875" style="1" customWidth="1"/>
    <col min="4" max="4" width="8.50390625" style="1" customWidth="1"/>
    <col min="5" max="5" width="17.625" style="1" customWidth="1"/>
    <col min="6" max="6" width="8.25390625" style="1" customWidth="1"/>
    <col min="7" max="7" width="6.375" style="1" customWidth="1"/>
    <col min="8" max="8" width="5.625" style="1" customWidth="1"/>
    <col min="9" max="9" width="4.875" style="1" customWidth="1"/>
    <col min="10" max="10" width="5.00390625" style="1" customWidth="1"/>
    <col min="11" max="11" width="5.625" style="1" customWidth="1"/>
    <col min="12" max="12" width="6.75390625" style="1" customWidth="1"/>
    <col min="13" max="13" width="4.875" style="1" customWidth="1"/>
    <col min="14" max="14" width="5.625" style="1" customWidth="1"/>
    <col min="15" max="16384" width="9.00390625" style="1" customWidth="1"/>
  </cols>
  <sheetData>
    <row r="1" ht="12">
      <c r="A1" s="1" t="s">
        <v>0</v>
      </c>
    </row>
    <row r="2" spans="1:15" ht="19.5" customHeight="1">
      <c r="A2" s="28" t="s">
        <v>127</v>
      </c>
      <c r="B2" s="28"/>
      <c r="C2" s="28"/>
      <c r="D2" s="28"/>
      <c r="E2" s="28"/>
      <c r="F2" s="28"/>
      <c r="G2" s="28"/>
      <c r="H2" s="28"/>
      <c r="I2" s="28"/>
      <c r="J2" s="28"/>
      <c r="K2" s="28"/>
      <c r="L2" s="28"/>
      <c r="M2" s="28"/>
      <c r="N2" s="28"/>
      <c r="O2" s="28"/>
    </row>
    <row r="3" spans="1:14" ht="12.75" customHeight="1">
      <c r="A3" s="1" t="s">
        <v>1</v>
      </c>
      <c r="N3" s="1" t="s">
        <v>32</v>
      </c>
    </row>
    <row r="4" spans="1:15" ht="19.5" customHeight="1">
      <c r="A4" s="29" t="s">
        <v>28</v>
      </c>
      <c r="B4" s="31"/>
      <c r="C4" s="25"/>
      <c r="D4" s="29" t="s">
        <v>3</v>
      </c>
      <c r="E4" s="30"/>
      <c r="F4" s="30"/>
      <c r="G4" s="30"/>
      <c r="H4" s="30"/>
      <c r="I4" s="30"/>
      <c r="J4" s="30"/>
      <c r="K4" s="30"/>
      <c r="L4" s="30"/>
      <c r="M4" s="30"/>
      <c r="N4" s="30"/>
      <c r="O4" s="31"/>
    </row>
    <row r="5" spans="1:15" ht="19.5" customHeight="1">
      <c r="A5" s="32" t="s">
        <v>29</v>
      </c>
      <c r="B5" s="32" t="s">
        <v>30</v>
      </c>
      <c r="C5" s="26"/>
      <c r="D5" s="29" t="s">
        <v>6</v>
      </c>
      <c r="E5" s="31"/>
      <c r="F5" s="29" t="s">
        <v>18</v>
      </c>
      <c r="G5" s="30"/>
      <c r="H5" s="30"/>
      <c r="I5" s="30"/>
      <c r="J5" s="30"/>
      <c r="K5" s="30"/>
      <c r="L5" s="30"/>
      <c r="M5" s="30"/>
      <c r="N5" s="30"/>
      <c r="O5" s="31"/>
    </row>
    <row r="6" spans="1:15" ht="37.5" customHeight="1">
      <c r="A6" s="33"/>
      <c r="B6" s="33"/>
      <c r="C6" s="26"/>
      <c r="D6" s="4" t="s">
        <v>7</v>
      </c>
      <c r="E6" s="4" t="s">
        <v>31</v>
      </c>
      <c r="F6" s="4" t="s">
        <v>8</v>
      </c>
      <c r="G6" s="4" t="s">
        <v>9</v>
      </c>
      <c r="H6" s="4" t="s">
        <v>10</v>
      </c>
      <c r="I6" s="4" t="s">
        <v>11</v>
      </c>
      <c r="J6" s="4" t="s">
        <v>12</v>
      </c>
      <c r="K6" s="4" t="s">
        <v>13</v>
      </c>
      <c r="L6" s="4" t="s">
        <v>14</v>
      </c>
      <c r="M6" s="4" t="s">
        <v>15</v>
      </c>
      <c r="N6" s="4" t="s">
        <v>16</v>
      </c>
      <c r="O6" s="4" t="s">
        <v>17</v>
      </c>
    </row>
    <row r="7" spans="1:15" ht="19.5" customHeight="1">
      <c r="A7" s="2" t="s">
        <v>19</v>
      </c>
      <c r="B7" s="3">
        <f>13496.76+643.54+325.7+110+154.78+220.07</f>
        <v>14950.85</v>
      </c>
      <c r="C7" s="26"/>
      <c r="D7" s="3">
        <v>2019999</v>
      </c>
      <c r="E7" s="3" t="s">
        <v>110</v>
      </c>
      <c r="F7" s="3"/>
      <c r="G7" s="3"/>
      <c r="H7" s="3"/>
      <c r="I7" s="3"/>
      <c r="J7" s="3"/>
      <c r="K7" s="3"/>
      <c r="L7" s="3"/>
      <c r="M7" s="3"/>
      <c r="N7" s="3">
        <v>2.4</v>
      </c>
      <c r="O7" s="3">
        <f>SUM(F7:N7)</f>
        <v>2.4</v>
      </c>
    </row>
    <row r="8" spans="1:15" ht="19.5" customHeight="1">
      <c r="A8" s="2" t="s">
        <v>20</v>
      </c>
      <c r="B8" s="3">
        <v>14950.85</v>
      </c>
      <c r="C8" s="26"/>
      <c r="D8" s="3">
        <v>2080801</v>
      </c>
      <c r="E8" s="3" t="s">
        <v>111</v>
      </c>
      <c r="F8" s="3"/>
      <c r="G8" s="3"/>
      <c r="H8" s="3">
        <v>27.69</v>
      </c>
      <c r="I8" s="3"/>
      <c r="J8" s="3"/>
      <c r="K8" s="3"/>
      <c r="L8" s="3"/>
      <c r="M8" s="3"/>
      <c r="N8" s="3"/>
      <c r="O8" s="3">
        <f aca="true" t="shared" si="0" ref="O8:O21">SUM(F8:N8)</f>
        <v>27.69</v>
      </c>
    </row>
    <row r="9" spans="1:15" ht="19.5" customHeight="1">
      <c r="A9" s="2" t="s">
        <v>21</v>
      </c>
      <c r="B9" s="3"/>
      <c r="C9" s="26"/>
      <c r="D9" s="3">
        <v>2130199</v>
      </c>
      <c r="E9" s="3" t="s">
        <v>112</v>
      </c>
      <c r="F9" s="3">
        <v>1.25</v>
      </c>
      <c r="G9" s="3">
        <v>27.25</v>
      </c>
      <c r="H9" s="3"/>
      <c r="I9" s="3"/>
      <c r="J9" s="3"/>
      <c r="K9" s="3"/>
      <c r="L9" s="3"/>
      <c r="M9" s="3">
        <v>9.5</v>
      </c>
      <c r="N9" s="3"/>
      <c r="O9" s="3">
        <f t="shared" si="0"/>
        <v>38</v>
      </c>
    </row>
    <row r="10" spans="1:15" ht="19.5" customHeight="1">
      <c r="A10" s="2" t="s">
        <v>22</v>
      </c>
      <c r="B10" s="3">
        <v>198</v>
      </c>
      <c r="C10" s="26"/>
      <c r="D10" s="3">
        <v>2130301</v>
      </c>
      <c r="E10" s="3" t="s">
        <v>113</v>
      </c>
      <c r="F10" s="3">
        <f>240+549.24+298.37+44.78+114.83+82</f>
        <v>1329.22</v>
      </c>
      <c r="G10" s="3">
        <f>56.1+41.67+9.85+10+15.22+16</f>
        <v>148.84</v>
      </c>
      <c r="H10" s="3">
        <f>135+26.42+17.48+13.82+26</f>
        <v>218.72</v>
      </c>
      <c r="I10" s="3"/>
      <c r="J10" s="3"/>
      <c r="K10" s="3"/>
      <c r="L10" s="3"/>
      <c r="M10" s="3">
        <v>4.2</v>
      </c>
      <c r="N10" s="3"/>
      <c r="O10" s="3">
        <f t="shared" si="0"/>
        <v>1700.98</v>
      </c>
    </row>
    <row r="11" spans="1:15" ht="19.5" customHeight="1">
      <c r="A11" s="2" t="s">
        <v>23</v>
      </c>
      <c r="B11" s="3"/>
      <c r="C11" s="26"/>
      <c r="D11" s="3">
        <v>2130305</v>
      </c>
      <c r="E11" s="3" t="s">
        <v>114</v>
      </c>
      <c r="F11" s="3"/>
      <c r="G11" s="3"/>
      <c r="H11" s="3"/>
      <c r="I11" s="3"/>
      <c r="J11" s="3"/>
      <c r="K11" s="3"/>
      <c r="L11" s="3">
        <f>9881.22+56</f>
        <v>9937.22</v>
      </c>
      <c r="M11" s="3"/>
      <c r="N11" s="3"/>
      <c r="O11" s="3">
        <f t="shared" si="0"/>
        <v>9937.22</v>
      </c>
    </row>
    <row r="12" spans="1:15" ht="19.5" customHeight="1">
      <c r="A12" s="2" t="s">
        <v>24</v>
      </c>
      <c r="B12" s="3"/>
      <c r="C12" s="26"/>
      <c r="D12" s="3">
        <v>2130306</v>
      </c>
      <c r="E12" s="3" t="s">
        <v>115</v>
      </c>
      <c r="F12" s="3"/>
      <c r="G12" s="3"/>
      <c r="H12" s="3"/>
      <c r="I12" s="3"/>
      <c r="J12" s="3"/>
      <c r="K12" s="3"/>
      <c r="L12" s="3">
        <f>395+100</f>
        <v>495</v>
      </c>
      <c r="M12" s="3"/>
      <c r="N12" s="3"/>
      <c r="O12" s="3">
        <f t="shared" si="0"/>
        <v>495</v>
      </c>
    </row>
    <row r="13" spans="1:15" ht="19.5" customHeight="1">
      <c r="A13" s="2" t="s">
        <v>25</v>
      </c>
      <c r="B13" s="3"/>
      <c r="C13" s="26"/>
      <c r="D13" s="3">
        <v>2130308</v>
      </c>
      <c r="E13" s="3" t="s">
        <v>116</v>
      </c>
      <c r="F13" s="3"/>
      <c r="G13" s="3"/>
      <c r="H13" s="3"/>
      <c r="I13" s="3"/>
      <c r="J13" s="3"/>
      <c r="K13" s="3"/>
      <c r="L13" s="3">
        <v>80</v>
      </c>
      <c r="M13" s="3"/>
      <c r="N13" s="3"/>
      <c r="O13" s="3">
        <f t="shared" si="0"/>
        <v>80</v>
      </c>
    </row>
    <row r="14" spans="1:15" ht="19.5" customHeight="1">
      <c r="A14" s="2" t="s">
        <v>26</v>
      </c>
      <c r="B14" s="3"/>
      <c r="C14" s="26"/>
      <c r="D14" s="3">
        <v>2130310</v>
      </c>
      <c r="E14" s="3" t="s">
        <v>117</v>
      </c>
      <c r="F14" s="3"/>
      <c r="G14" s="3"/>
      <c r="H14" s="3"/>
      <c r="I14" s="3"/>
      <c r="J14" s="3"/>
      <c r="K14" s="3"/>
      <c r="L14" s="3">
        <v>585</v>
      </c>
      <c r="M14" s="3"/>
      <c r="N14" s="3"/>
      <c r="O14" s="3">
        <f t="shared" si="0"/>
        <v>585</v>
      </c>
    </row>
    <row r="15" spans="1:15" ht="19.5" customHeight="1">
      <c r="A15" s="2"/>
      <c r="B15" s="3"/>
      <c r="C15" s="26"/>
      <c r="D15" s="3">
        <v>2130312</v>
      </c>
      <c r="E15" s="3" t="s">
        <v>118</v>
      </c>
      <c r="F15" s="3"/>
      <c r="G15" s="3"/>
      <c r="H15" s="3"/>
      <c r="I15" s="3"/>
      <c r="J15" s="3"/>
      <c r="K15" s="3"/>
      <c r="L15" s="3">
        <v>72</v>
      </c>
      <c r="M15" s="3"/>
      <c r="N15" s="3"/>
      <c r="O15" s="3">
        <f t="shared" si="0"/>
        <v>72</v>
      </c>
    </row>
    <row r="16" spans="1:15" ht="19.5" customHeight="1">
      <c r="A16" s="2"/>
      <c r="B16" s="3"/>
      <c r="C16" s="26"/>
      <c r="D16" s="3">
        <v>2130314</v>
      </c>
      <c r="E16" s="3" t="s">
        <v>119</v>
      </c>
      <c r="F16" s="3">
        <v>6.84</v>
      </c>
      <c r="G16" s="3">
        <v>26.38</v>
      </c>
      <c r="H16" s="3"/>
      <c r="I16" s="3"/>
      <c r="J16" s="3"/>
      <c r="K16" s="3"/>
      <c r="L16" s="3">
        <f>904.6</f>
        <v>904.6</v>
      </c>
      <c r="M16" s="3">
        <v>6.78</v>
      </c>
      <c r="N16" s="3"/>
      <c r="O16" s="3">
        <f t="shared" si="0"/>
        <v>944.6</v>
      </c>
    </row>
    <row r="17" spans="1:15" ht="19.5" customHeight="1">
      <c r="A17" s="2"/>
      <c r="B17" s="3"/>
      <c r="C17" s="26"/>
      <c r="D17" s="3">
        <v>2130316</v>
      </c>
      <c r="E17" s="3" t="s">
        <v>120</v>
      </c>
      <c r="F17" s="3"/>
      <c r="G17" s="3"/>
      <c r="H17" s="3"/>
      <c r="I17" s="3"/>
      <c r="J17" s="3"/>
      <c r="K17" s="3"/>
      <c r="L17" s="3">
        <v>764.75</v>
      </c>
      <c r="M17" s="3"/>
      <c r="N17" s="3"/>
      <c r="O17" s="3">
        <f t="shared" si="0"/>
        <v>764.75</v>
      </c>
    </row>
    <row r="18" spans="1:15" ht="19.5" customHeight="1">
      <c r="A18" s="2"/>
      <c r="B18" s="3"/>
      <c r="C18" s="26"/>
      <c r="D18" s="3">
        <v>2130331</v>
      </c>
      <c r="E18" s="3" t="s">
        <v>121</v>
      </c>
      <c r="F18" s="3"/>
      <c r="G18" s="3"/>
      <c r="H18" s="3"/>
      <c r="I18" s="3"/>
      <c r="J18" s="3"/>
      <c r="K18" s="3"/>
      <c r="L18" s="3">
        <v>10</v>
      </c>
      <c r="M18" s="3"/>
      <c r="N18" s="3"/>
      <c r="O18" s="3">
        <f t="shared" si="0"/>
        <v>10</v>
      </c>
    </row>
    <row r="19" spans="1:15" ht="19.5" customHeight="1">
      <c r="A19" s="2"/>
      <c r="B19" s="3"/>
      <c r="C19" s="26"/>
      <c r="D19" s="3">
        <v>2130332</v>
      </c>
      <c r="E19" s="3" t="s">
        <v>122</v>
      </c>
      <c r="F19" s="3"/>
      <c r="G19" s="3"/>
      <c r="H19" s="3"/>
      <c r="I19" s="3"/>
      <c r="J19" s="3"/>
      <c r="K19" s="3"/>
      <c r="L19" s="3">
        <v>30</v>
      </c>
      <c r="M19" s="3"/>
      <c r="N19" s="3"/>
      <c r="O19" s="3">
        <f t="shared" si="0"/>
        <v>30</v>
      </c>
    </row>
    <row r="20" spans="1:15" ht="18" customHeight="1">
      <c r="A20" s="2"/>
      <c r="B20" s="3"/>
      <c r="C20" s="26"/>
      <c r="D20" s="3">
        <v>2130399</v>
      </c>
      <c r="E20" s="3" t="s">
        <v>123</v>
      </c>
      <c r="F20" s="3"/>
      <c r="G20" s="3"/>
      <c r="H20" s="3"/>
      <c r="I20" s="3"/>
      <c r="J20" s="3"/>
      <c r="K20" s="3"/>
      <c r="L20" s="3">
        <v>307</v>
      </c>
      <c r="M20" s="3"/>
      <c r="N20" s="3"/>
      <c r="O20" s="3">
        <f t="shared" si="0"/>
        <v>307</v>
      </c>
    </row>
    <row r="21" spans="1:15" ht="18" customHeight="1">
      <c r="A21" s="2"/>
      <c r="B21" s="3"/>
      <c r="C21" s="26"/>
      <c r="D21" s="3">
        <v>2290400</v>
      </c>
      <c r="E21" s="3" t="s">
        <v>124</v>
      </c>
      <c r="F21" s="3">
        <v>119.81</v>
      </c>
      <c r="G21" s="3"/>
      <c r="H21" s="3">
        <v>78.19</v>
      </c>
      <c r="I21" s="3"/>
      <c r="J21" s="3"/>
      <c r="K21" s="3"/>
      <c r="L21" s="3"/>
      <c r="M21" s="3"/>
      <c r="N21" s="3"/>
      <c r="O21" s="3">
        <f t="shared" si="0"/>
        <v>198</v>
      </c>
    </row>
    <row r="22" spans="1:15" ht="18" customHeight="1">
      <c r="A22" s="3" t="s">
        <v>27</v>
      </c>
      <c r="B22" s="3">
        <f>B7+B10</f>
        <v>15148.85</v>
      </c>
      <c r="C22" s="26"/>
      <c r="D22" s="23" t="s">
        <v>126</v>
      </c>
      <c r="E22" s="24"/>
      <c r="F22" s="3"/>
      <c r="G22" s="3"/>
      <c r="H22" s="3"/>
      <c r="I22" s="3"/>
      <c r="J22" s="3"/>
      <c r="K22" s="3"/>
      <c r="L22" s="3"/>
      <c r="M22" s="3"/>
      <c r="N22" s="3"/>
      <c r="O22" s="3">
        <f>SUM(O7:O21)</f>
        <v>15192.64</v>
      </c>
    </row>
    <row r="23" spans="1:15" ht="19.5" customHeight="1">
      <c r="A23" s="2" t="s">
        <v>125</v>
      </c>
      <c r="B23" s="3">
        <v>43.79</v>
      </c>
      <c r="C23" s="26"/>
      <c r="D23" s="2"/>
      <c r="E23" s="2"/>
      <c r="F23" s="2"/>
      <c r="G23" s="2"/>
      <c r="H23" s="2"/>
      <c r="I23" s="2"/>
      <c r="J23" s="2"/>
      <c r="K23" s="2"/>
      <c r="L23" s="2"/>
      <c r="M23" s="2"/>
      <c r="N23" s="2"/>
      <c r="O23" s="2"/>
    </row>
    <row r="24" spans="1:15" ht="19.5" customHeight="1">
      <c r="A24" s="2"/>
      <c r="B24" s="2">
        <f>B22+B23</f>
        <v>15192.640000000001</v>
      </c>
      <c r="C24" s="27"/>
      <c r="D24" s="2"/>
      <c r="E24" s="2"/>
      <c r="F24" s="2"/>
      <c r="G24" s="2"/>
      <c r="H24" s="2"/>
      <c r="I24" s="2"/>
      <c r="J24" s="2"/>
      <c r="K24" s="2"/>
      <c r="L24" s="2"/>
      <c r="M24" s="2"/>
      <c r="N24" s="2"/>
      <c r="O24" s="2"/>
    </row>
    <row r="25" ht="19.5" customHeight="1"/>
  </sheetData>
  <mergeCells count="9">
    <mergeCell ref="D22:E22"/>
    <mergeCell ref="C4:C24"/>
    <mergeCell ref="A2:O2"/>
    <mergeCell ref="D4:O4"/>
    <mergeCell ref="F5:O5"/>
    <mergeCell ref="D5:E5"/>
    <mergeCell ref="A5:A6"/>
    <mergeCell ref="B5:B6"/>
    <mergeCell ref="A4:B4"/>
  </mergeCells>
  <printOptions horizontalCentered="1"/>
  <pageMargins left="0.5511811023622047" right="0.5511811023622047" top="0.64" bottom="0.71"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3"/>
  <sheetViews>
    <sheetView workbookViewId="0" topLeftCell="A1">
      <selection activeCell="B22" sqref="B22"/>
    </sheetView>
  </sheetViews>
  <sheetFormatPr defaultColWidth="9.00390625" defaultRowHeight="14.25"/>
  <cols>
    <col min="1" max="1" width="29.125" style="1" customWidth="1"/>
    <col min="2" max="2" width="9.00390625" style="1" customWidth="1"/>
    <col min="3" max="3" width="0.875" style="1" customWidth="1"/>
    <col min="4" max="4" width="9.00390625" style="1" customWidth="1"/>
    <col min="5" max="5" width="17.125" style="1" customWidth="1"/>
    <col min="6" max="6" width="7.75390625" style="1" customWidth="1"/>
    <col min="7" max="7" width="6.75390625" style="1" customWidth="1"/>
    <col min="8" max="8" width="5.625" style="1" customWidth="1"/>
    <col min="9" max="9" width="4.75390625" style="1" customWidth="1"/>
    <col min="10" max="11" width="4.875" style="1" customWidth="1"/>
    <col min="12" max="12" width="8.00390625" style="1" customWidth="1"/>
    <col min="13" max="13" width="5.875" style="1" customWidth="1"/>
    <col min="14" max="14" width="5.25390625" style="1" customWidth="1"/>
    <col min="15" max="16384" width="9.00390625" style="1" customWidth="1"/>
  </cols>
  <sheetData>
    <row r="1" ht="12">
      <c r="A1" s="1" t="s">
        <v>33</v>
      </c>
    </row>
    <row r="2" spans="1:15" ht="20.25">
      <c r="A2" s="28" t="s">
        <v>128</v>
      </c>
      <c r="B2" s="28"/>
      <c r="C2" s="28"/>
      <c r="D2" s="28"/>
      <c r="E2" s="28"/>
      <c r="F2" s="28"/>
      <c r="G2" s="28"/>
      <c r="H2" s="28"/>
      <c r="I2" s="28"/>
      <c r="J2" s="28"/>
      <c r="K2" s="28"/>
      <c r="L2" s="28"/>
      <c r="M2" s="28"/>
      <c r="N2" s="28"/>
      <c r="O2" s="28"/>
    </row>
    <row r="3" spans="1:14" ht="19.5" customHeight="1">
      <c r="A3" s="1" t="s">
        <v>34</v>
      </c>
      <c r="N3" s="1" t="s">
        <v>35</v>
      </c>
    </row>
    <row r="4" spans="1:15" ht="19.5" customHeight="1">
      <c r="A4" s="29" t="s">
        <v>36</v>
      </c>
      <c r="B4" s="30"/>
      <c r="C4" s="17"/>
      <c r="D4" s="30" t="s">
        <v>37</v>
      </c>
      <c r="E4" s="30"/>
      <c r="F4" s="30"/>
      <c r="G4" s="30"/>
      <c r="H4" s="30"/>
      <c r="I4" s="30"/>
      <c r="J4" s="30"/>
      <c r="K4" s="30"/>
      <c r="L4" s="30"/>
      <c r="M4" s="30"/>
      <c r="N4" s="30"/>
      <c r="O4" s="31"/>
    </row>
    <row r="5" spans="1:15" ht="19.5" customHeight="1">
      <c r="A5" s="32" t="s">
        <v>38</v>
      </c>
      <c r="B5" s="35" t="s">
        <v>39</v>
      </c>
      <c r="C5" s="18"/>
      <c r="D5" s="30" t="s">
        <v>40</v>
      </c>
      <c r="E5" s="31"/>
      <c r="F5" s="29" t="s">
        <v>41</v>
      </c>
      <c r="G5" s="30"/>
      <c r="H5" s="30"/>
      <c r="I5" s="30"/>
      <c r="J5" s="30"/>
      <c r="K5" s="30"/>
      <c r="L5" s="30"/>
      <c r="M5" s="30"/>
      <c r="N5" s="30"/>
      <c r="O5" s="31"/>
    </row>
    <row r="6" spans="1:15" ht="37.5" customHeight="1">
      <c r="A6" s="33"/>
      <c r="B6" s="36"/>
      <c r="C6" s="18"/>
      <c r="D6" s="19" t="s">
        <v>42</v>
      </c>
      <c r="E6" s="4" t="s">
        <v>43</v>
      </c>
      <c r="F6" s="4" t="s">
        <v>44</v>
      </c>
      <c r="G6" s="4" t="s">
        <v>45</v>
      </c>
      <c r="H6" s="4" t="s">
        <v>46</v>
      </c>
      <c r="I6" s="4" t="s">
        <v>47</v>
      </c>
      <c r="J6" s="4" t="s">
        <v>48</v>
      </c>
      <c r="K6" s="4" t="s">
        <v>49</v>
      </c>
      <c r="L6" s="4" t="s">
        <v>50</v>
      </c>
      <c r="M6" s="4" t="s">
        <v>51</v>
      </c>
      <c r="N6" s="4" t="s">
        <v>52</v>
      </c>
      <c r="O6" s="4" t="s">
        <v>53</v>
      </c>
    </row>
    <row r="7" spans="1:15" ht="19.5" customHeight="1">
      <c r="A7" s="2" t="s">
        <v>54</v>
      </c>
      <c r="B7" s="3">
        <v>14950.85</v>
      </c>
      <c r="C7" s="18"/>
      <c r="D7" s="12">
        <v>2019999</v>
      </c>
      <c r="E7" s="3" t="s">
        <v>110</v>
      </c>
      <c r="F7" s="3"/>
      <c r="G7" s="3"/>
      <c r="H7" s="3"/>
      <c r="I7" s="3"/>
      <c r="J7" s="3"/>
      <c r="K7" s="3"/>
      <c r="L7" s="3"/>
      <c r="M7" s="3"/>
      <c r="N7" s="3">
        <v>2.4</v>
      </c>
      <c r="O7" s="3">
        <f>SUM(F7:N7)</f>
        <v>2.4</v>
      </c>
    </row>
    <row r="8" spans="1:15" ht="19.5" customHeight="1">
      <c r="A8" s="2" t="s">
        <v>56</v>
      </c>
      <c r="B8" s="3">
        <v>14950.85</v>
      </c>
      <c r="C8" s="18"/>
      <c r="D8" s="12">
        <v>2080801</v>
      </c>
      <c r="E8" s="3" t="s">
        <v>111</v>
      </c>
      <c r="F8" s="3"/>
      <c r="G8" s="3"/>
      <c r="H8" s="3">
        <v>27.69</v>
      </c>
      <c r="I8" s="3"/>
      <c r="J8" s="3"/>
      <c r="K8" s="3"/>
      <c r="L8" s="3"/>
      <c r="M8" s="3"/>
      <c r="N8" s="3"/>
      <c r="O8" s="3">
        <f aca="true" t="shared" si="0" ref="O8:O20">SUM(F8:N8)</f>
        <v>27.69</v>
      </c>
    </row>
    <row r="9" spans="1:15" ht="19.5" customHeight="1">
      <c r="A9" s="2" t="s">
        <v>57</v>
      </c>
      <c r="B9" s="11"/>
      <c r="C9" s="18"/>
      <c r="D9" s="12">
        <v>2130199</v>
      </c>
      <c r="E9" s="3" t="s">
        <v>112</v>
      </c>
      <c r="F9" s="3">
        <v>1.25</v>
      </c>
      <c r="G9" s="3">
        <v>27.25</v>
      </c>
      <c r="H9" s="3"/>
      <c r="I9" s="3"/>
      <c r="J9" s="3"/>
      <c r="K9" s="3"/>
      <c r="L9" s="3"/>
      <c r="M9" s="3">
        <v>9.5</v>
      </c>
      <c r="N9" s="3"/>
      <c r="O9" s="3">
        <f t="shared" si="0"/>
        <v>38</v>
      </c>
    </row>
    <row r="10" spans="1:15" ht="19.5" customHeight="1">
      <c r="A10" s="2"/>
      <c r="B10" s="11"/>
      <c r="C10" s="18"/>
      <c r="D10" s="12">
        <v>2130301</v>
      </c>
      <c r="E10" s="3" t="s">
        <v>113</v>
      </c>
      <c r="F10" s="3">
        <f>240+549.24+298.37+44.78+114.83</f>
        <v>1247.22</v>
      </c>
      <c r="G10" s="3">
        <f>56.1+41.67+9.85+10+15.22</f>
        <v>132.84</v>
      </c>
      <c r="H10" s="3">
        <f>135+26.42+17.48+13.82</f>
        <v>192.72</v>
      </c>
      <c r="I10" s="3"/>
      <c r="J10" s="3"/>
      <c r="K10" s="3"/>
      <c r="L10" s="3"/>
      <c r="M10" s="3">
        <v>4.2</v>
      </c>
      <c r="N10" s="3"/>
      <c r="O10" s="3">
        <f t="shared" si="0"/>
        <v>1576.98</v>
      </c>
    </row>
    <row r="11" spans="1:15" ht="19.5" customHeight="1">
      <c r="A11" s="2"/>
      <c r="B11" s="11"/>
      <c r="C11" s="18"/>
      <c r="D11" s="12">
        <v>2130305</v>
      </c>
      <c r="E11" s="3" t="s">
        <v>114</v>
      </c>
      <c r="F11" s="3"/>
      <c r="G11" s="3"/>
      <c r="H11" s="3"/>
      <c r="I11" s="3"/>
      <c r="J11" s="3"/>
      <c r="K11" s="3"/>
      <c r="L11" s="3">
        <f>9881.22+56</f>
        <v>9937.22</v>
      </c>
      <c r="M11" s="3"/>
      <c r="N11" s="3"/>
      <c r="O11" s="3">
        <f t="shared" si="0"/>
        <v>9937.22</v>
      </c>
    </row>
    <row r="12" spans="1:15" ht="19.5" customHeight="1">
      <c r="A12" s="2"/>
      <c r="B12" s="11"/>
      <c r="C12" s="18"/>
      <c r="D12" s="12">
        <v>2130306</v>
      </c>
      <c r="E12" s="3" t="s">
        <v>115</v>
      </c>
      <c r="F12" s="3">
        <v>82</v>
      </c>
      <c r="G12" s="3">
        <v>16</v>
      </c>
      <c r="H12" s="3">
        <v>26</v>
      </c>
      <c r="I12" s="3"/>
      <c r="J12" s="3"/>
      <c r="K12" s="3"/>
      <c r="L12" s="3">
        <f>395+100</f>
        <v>495</v>
      </c>
      <c r="M12" s="3"/>
      <c r="N12" s="3"/>
      <c r="O12" s="3">
        <f t="shared" si="0"/>
        <v>619</v>
      </c>
    </row>
    <row r="13" spans="1:15" ht="19.5" customHeight="1">
      <c r="A13" s="2"/>
      <c r="B13" s="11"/>
      <c r="C13" s="18"/>
      <c r="D13" s="12">
        <v>2130308</v>
      </c>
      <c r="E13" s="3" t="s">
        <v>116</v>
      </c>
      <c r="F13" s="3"/>
      <c r="G13" s="3"/>
      <c r="H13" s="3"/>
      <c r="I13" s="3"/>
      <c r="J13" s="3"/>
      <c r="K13" s="3"/>
      <c r="L13" s="3">
        <v>80</v>
      </c>
      <c r="M13" s="3"/>
      <c r="N13" s="3"/>
      <c r="O13" s="3">
        <f t="shared" si="0"/>
        <v>80</v>
      </c>
    </row>
    <row r="14" spans="1:15" ht="19.5" customHeight="1">
      <c r="A14" s="2"/>
      <c r="B14" s="11"/>
      <c r="C14" s="18"/>
      <c r="D14" s="12">
        <v>2130310</v>
      </c>
      <c r="E14" s="3" t="s">
        <v>117</v>
      </c>
      <c r="F14" s="3"/>
      <c r="G14" s="3"/>
      <c r="H14" s="3"/>
      <c r="I14" s="3"/>
      <c r="J14" s="3"/>
      <c r="K14" s="3"/>
      <c r="L14" s="3">
        <v>585</v>
      </c>
      <c r="M14" s="3"/>
      <c r="N14" s="3"/>
      <c r="O14" s="3">
        <f t="shared" si="0"/>
        <v>585</v>
      </c>
    </row>
    <row r="15" spans="1:15" ht="19.5" customHeight="1">
      <c r="A15" s="2"/>
      <c r="B15" s="11"/>
      <c r="C15" s="18"/>
      <c r="D15" s="12">
        <v>2130312</v>
      </c>
      <c r="E15" s="3" t="s">
        <v>118</v>
      </c>
      <c r="F15" s="3"/>
      <c r="G15" s="3"/>
      <c r="H15" s="3"/>
      <c r="I15" s="3"/>
      <c r="J15" s="3"/>
      <c r="K15" s="3"/>
      <c r="L15" s="3">
        <v>72</v>
      </c>
      <c r="M15" s="3"/>
      <c r="N15" s="3"/>
      <c r="O15" s="3">
        <f t="shared" si="0"/>
        <v>72</v>
      </c>
    </row>
    <row r="16" spans="1:15" ht="19.5" customHeight="1">
      <c r="A16" s="2"/>
      <c r="B16" s="11"/>
      <c r="C16" s="18"/>
      <c r="D16" s="12">
        <v>2130314</v>
      </c>
      <c r="E16" s="3" t="s">
        <v>119</v>
      </c>
      <c r="F16" s="3">
        <v>6.84</v>
      </c>
      <c r="G16" s="3">
        <v>26.38</v>
      </c>
      <c r="H16" s="3"/>
      <c r="I16" s="3"/>
      <c r="J16" s="3"/>
      <c r="K16" s="3"/>
      <c r="L16" s="3">
        <f>904.6</f>
        <v>904.6</v>
      </c>
      <c r="M16" s="3">
        <v>6.78</v>
      </c>
      <c r="N16" s="3"/>
      <c r="O16" s="3">
        <f t="shared" si="0"/>
        <v>944.6</v>
      </c>
    </row>
    <row r="17" spans="1:15" ht="19.5" customHeight="1">
      <c r="A17" s="2"/>
      <c r="B17" s="11"/>
      <c r="C17" s="18"/>
      <c r="D17" s="12">
        <v>2130316</v>
      </c>
      <c r="E17" s="3" t="s">
        <v>120</v>
      </c>
      <c r="F17" s="3"/>
      <c r="G17" s="3"/>
      <c r="H17" s="3"/>
      <c r="I17" s="3"/>
      <c r="J17" s="3"/>
      <c r="K17" s="3"/>
      <c r="L17" s="3">
        <v>764.75</v>
      </c>
      <c r="M17" s="3"/>
      <c r="N17" s="3"/>
      <c r="O17" s="3">
        <f t="shared" si="0"/>
        <v>764.75</v>
      </c>
    </row>
    <row r="18" spans="1:15" ht="19.5" customHeight="1">
      <c r="A18" s="2"/>
      <c r="B18" s="11"/>
      <c r="C18" s="18"/>
      <c r="D18" s="12">
        <v>2130331</v>
      </c>
      <c r="E18" s="3" t="s">
        <v>121</v>
      </c>
      <c r="F18" s="3"/>
      <c r="G18" s="3"/>
      <c r="H18" s="3"/>
      <c r="I18" s="3"/>
      <c r="J18" s="3"/>
      <c r="K18" s="3"/>
      <c r="L18" s="3">
        <v>10</v>
      </c>
      <c r="M18" s="3"/>
      <c r="N18" s="3"/>
      <c r="O18" s="3">
        <f t="shared" si="0"/>
        <v>10</v>
      </c>
    </row>
    <row r="19" spans="1:15" ht="19.5" customHeight="1">
      <c r="A19" s="2"/>
      <c r="B19" s="14"/>
      <c r="C19" s="21"/>
      <c r="D19" s="12">
        <v>2130332</v>
      </c>
      <c r="E19" s="3" t="s">
        <v>122</v>
      </c>
      <c r="F19" s="3"/>
      <c r="G19" s="3"/>
      <c r="H19" s="3"/>
      <c r="I19" s="3"/>
      <c r="J19" s="3"/>
      <c r="K19" s="3"/>
      <c r="L19" s="3">
        <v>30</v>
      </c>
      <c r="M19" s="3"/>
      <c r="N19" s="3"/>
      <c r="O19" s="3">
        <f t="shared" si="0"/>
        <v>30</v>
      </c>
    </row>
    <row r="20" spans="1:15" ht="19.5" customHeight="1">
      <c r="A20" s="2"/>
      <c r="B20" s="13"/>
      <c r="C20" s="21"/>
      <c r="D20" s="15">
        <v>2130399</v>
      </c>
      <c r="E20" s="10" t="s">
        <v>123</v>
      </c>
      <c r="F20" s="3"/>
      <c r="G20" s="3"/>
      <c r="H20" s="3"/>
      <c r="I20" s="3"/>
      <c r="J20" s="3"/>
      <c r="K20" s="3"/>
      <c r="L20" s="3">
        <v>307</v>
      </c>
      <c r="M20" s="3"/>
      <c r="N20" s="3"/>
      <c r="O20" s="3">
        <f t="shared" si="0"/>
        <v>307</v>
      </c>
    </row>
    <row r="21" spans="1:15" ht="19.5" customHeight="1">
      <c r="A21" s="3" t="s">
        <v>55</v>
      </c>
      <c r="B21" s="3">
        <v>14950.85</v>
      </c>
      <c r="C21" s="21"/>
      <c r="D21" s="34" t="s">
        <v>126</v>
      </c>
      <c r="E21" s="24"/>
      <c r="F21" s="2"/>
      <c r="G21" s="2"/>
      <c r="H21" s="2"/>
      <c r="I21" s="2"/>
      <c r="J21" s="2"/>
      <c r="K21" s="2"/>
      <c r="L21" s="2"/>
      <c r="M21" s="2"/>
      <c r="N21" s="2"/>
      <c r="O21" s="2">
        <f>SUM(O7:O20)</f>
        <v>14994.64</v>
      </c>
    </row>
    <row r="22" spans="1:15" ht="19.5" customHeight="1">
      <c r="A22" s="2" t="s">
        <v>125</v>
      </c>
      <c r="B22" s="11">
        <v>43.79</v>
      </c>
      <c r="C22" s="21"/>
      <c r="D22" s="20"/>
      <c r="E22" s="2"/>
      <c r="F22" s="2"/>
      <c r="G22" s="2"/>
      <c r="H22" s="2"/>
      <c r="I22" s="2"/>
      <c r="J22" s="2"/>
      <c r="K22" s="2"/>
      <c r="L22" s="2"/>
      <c r="M22" s="2"/>
      <c r="N22" s="2"/>
      <c r="O22" s="2"/>
    </row>
    <row r="23" spans="1:15" ht="19.5" customHeight="1">
      <c r="A23" s="2"/>
      <c r="B23" s="14">
        <f>B21+B22</f>
        <v>14994.640000000001</v>
      </c>
      <c r="C23" s="16"/>
      <c r="D23" s="20"/>
      <c r="E23" s="2"/>
      <c r="F23" s="2"/>
      <c r="G23" s="2"/>
      <c r="H23" s="2"/>
      <c r="I23" s="2"/>
      <c r="J23" s="2"/>
      <c r="K23" s="2"/>
      <c r="L23" s="2"/>
      <c r="M23" s="2"/>
      <c r="N23" s="2"/>
      <c r="O23" s="2"/>
    </row>
  </sheetData>
  <mergeCells count="8">
    <mergeCell ref="D21:E21"/>
    <mergeCell ref="A2:O2"/>
    <mergeCell ref="D4:O4"/>
    <mergeCell ref="F5:O5"/>
    <mergeCell ref="D5:E5"/>
    <mergeCell ref="A5:A6"/>
    <mergeCell ref="B5:B6"/>
    <mergeCell ref="A4:B4"/>
  </mergeCells>
  <printOptions horizontalCentered="1"/>
  <pageMargins left="0.5511811023622047" right="0.46" top="0.5" bottom="0.66" header="0.55"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2"/>
  <sheetViews>
    <sheetView workbookViewId="0" topLeftCell="A2">
      <selection activeCell="D5" sqref="D5:E5"/>
    </sheetView>
  </sheetViews>
  <sheetFormatPr defaultColWidth="9.00390625" defaultRowHeight="14.25"/>
  <cols>
    <col min="1" max="1" width="12.625" style="5" customWidth="1"/>
    <col min="2" max="2" width="25.375" style="5" customWidth="1"/>
    <col min="3" max="5" width="12.625" style="5" customWidth="1"/>
    <col min="6" max="16384" width="9.00390625" style="5" customWidth="1"/>
  </cols>
  <sheetData>
    <row r="1" ht="25.5" customHeight="1">
      <c r="A1" s="5" t="s">
        <v>58</v>
      </c>
    </row>
    <row r="2" spans="1:5" ht="25.5" customHeight="1">
      <c r="A2" s="28" t="s">
        <v>129</v>
      </c>
      <c r="B2" s="28"/>
      <c r="C2" s="28"/>
      <c r="D2" s="28"/>
      <c r="E2" s="28"/>
    </row>
    <row r="3" spans="1:5" ht="25.5" customHeight="1">
      <c r="A3" s="5" t="s">
        <v>1</v>
      </c>
      <c r="E3" s="5" t="s">
        <v>63</v>
      </c>
    </row>
    <row r="4" spans="1:5" ht="25.5" customHeight="1">
      <c r="A4" s="6" t="s">
        <v>59</v>
      </c>
      <c r="B4" s="6" t="s">
        <v>60</v>
      </c>
      <c r="C4" s="6" t="s">
        <v>17</v>
      </c>
      <c r="D4" s="6" t="s">
        <v>61</v>
      </c>
      <c r="E4" s="6" t="s">
        <v>62</v>
      </c>
    </row>
    <row r="5" spans="1:5" ht="25.5" customHeight="1">
      <c r="A5" s="37" t="s">
        <v>17</v>
      </c>
      <c r="B5" s="38"/>
      <c r="C5" s="6"/>
      <c r="D5" s="6">
        <v>1929.07</v>
      </c>
      <c r="E5" s="6">
        <v>13263.57</v>
      </c>
    </row>
    <row r="6" spans="1:5" ht="25.5" customHeight="1">
      <c r="A6" s="3">
        <v>2019999</v>
      </c>
      <c r="B6" s="3" t="s">
        <v>110</v>
      </c>
      <c r="C6" s="6"/>
      <c r="D6" s="6">
        <v>2.4</v>
      </c>
      <c r="E6" s="6"/>
    </row>
    <row r="7" spans="1:5" ht="25.5" customHeight="1">
      <c r="A7" s="3">
        <v>2080801</v>
      </c>
      <c r="B7" s="3" t="s">
        <v>111</v>
      </c>
      <c r="C7" s="6"/>
      <c r="D7" s="3">
        <v>27.69</v>
      </c>
      <c r="E7" s="6"/>
    </row>
    <row r="8" spans="1:5" ht="25.5" customHeight="1">
      <c r="A8" s="3">
        <v>2130199</v>
      </c>
      <c r="B8" s="3" t="s">
        <v>112</v>
      </c>
      <c r="C8" s="6"/>
      <c r="E8" s="6">
        <v>38</v>
      </c>
    </row>
    <row r="9" spans="1:5" ht="25.5" customHeight="1">
      <c r="A9" s="3">
        <v>2130301</v>
      </c>
      <c r="B9" s="3" t="s">
        <v>113</v>
      </c>
      <c r="C9" s="6"/>
      <c r="D9" s="6">
        <f>431.1+54.78+124+148.07+617.33+325.7</f>
        <v>1700.9800000000002</v>
      </c>
      <c r="E9" s="6"/>
    </row>
    <row r="10" spans="1:5" ht="25.5" customHeight="1">
      <c r="A10" s="3">
        <v>2130305</v>
      </c>
      <c r="B10" s="3" t="s">
        <v>114</v>
      </c>
      <c r="C10" s="6"/>
      <c r="D10" s="6"/>
      <c r="E10" s="3">
        <v>9937.22</v>
      </c>
    </row>
    <row r="11" spans="1:5" ht="25.5" customHeight="1">
      <c r="A11" s="3">
        <v>2130306</v>
      </c>
      <c r="B11" s="3" t="s">
        <v>115</v>
      </c>
      <c r="C11" s="6"/>
      <c r="D11" s="6"/>
      <c r="E11" s="3">
        <v>495</v>
      </c>
    </row>
    <row r="12" spans="1:5" ht="25.5" customHeight="1">
      <c r="A12" s="3">
        <v>2130308</v>
      </c>
      <c r="B12" s="3" t="s">
        <v>116</v>
      </c>
      <c r="C12" s="6"/>
      <c r="D12" s="6"/>
      <c r="E12" s="3">
        <v>80</v>
      </c>
    </row>
    <row r="13" spans="1:5" ht="25.5" customHeight="1">
      <c r="A13" s="3">
        <v>2130310</v>
      </c>
      <c r="B13" s="3" t="s">
        <v>117</v>
      </c>
      <c r="C13" s="6"/>
      <c r="D13" s="6"/>
      <c r="E13" s="3">
        <v>585</v>
      </c>
    </row>
    <row r="14" spans="1:5" ht="25.5" customHeight="1">
      <c r="A14" s="3">
        <v>2130312</v>
      </c>
      <c r="B14" s="3" t="s">
        <v>118</v>
      </c>
      <c r="C14" s="6"/>
      <c r="D14" s="6"/>
      <c r="E14" s="3">
        <v>72</v>
      </c>
    </row>
    <row r="15" spans="1:5" ht="25.5" customHeight="1">
      <c r="A15" s="3">
        <v>2130314</v>
      </c>
      <c r="B15" s="3" t="s">
        <v>119</v>
      </c>
      <c r="C15" s="6"/>
      <c r="D15" s="6"/>
      <c r="E15" s="3">
        <v>944.6</v>
      </c>
    </row>
    <row r="16" spans="1:5" ht="25.5" customHeight="1">
      <c r="A16" s="3">
        <v>2130316</v>
      </c>
      <c r="B16" s="3" t="s">
        <v>120</v>
      </c>
      <c r="C16" s="6"/>
      <c r="D16" s="6"/>
      <c r="E16" s="3">
        <v>764.75</v>
      </c>
    </row>
    <row r="17" spans="1:5" ht="25.5" customHeight="1">
      <c r="A17" s="3">
        <v>2130331</v>
      </c>
      <c r="B17" s="3" t="s">
        <v>121</v>
      </c>
      <c r="C17" s="6"/>
      <c r="D17" s="6"/>
      <c r="E17" s="3">
        <v>10</v>
      </c>
    </row>
    <row r="18" spans="1:5" ht="25.5" customHeight="1">
      <c r="A18" s="3">
        <v>2130332</v>
      </c>
      <c r="B18" s="3" t="s">
        <v>122</v>
      </c>
      <c r="C18" s="6"/>
      <c r="D18" s="6"/>
      <c r="E18" s="3">
        <v>30</v>
      </c>
    </row>
    <row r="19" spans="1:5" ht="25.5" customHeight="1">
      <c r="A19" s="3">
        <v>2130399</v>
      </c>
      <c r="B19" s="3" t="s">
        <v>123</v>
      </c>
      <c r="C19" s="6"/>
      <c r="D19" s="6"/>
      <c r="E19" s="3">
        <v>307</v>
      </c>
    </row>
    <row r="20" spans="1:5" ht="25.5" customHeight="1">
      <c r="A20" s="3">
        <v>2290400</v>
      </c>
      <c r="B20" s="3" t="s">
        <v>124</v>
      </c>
      <c r="C20" s="6"/>
      <c r="D20" s="6">
        <v>198</v>
      </c>
      <c r="E20" s="22"/>
    </row>
    <row r="21" spans="1:5" ht="25.5" customHeight="1">
      <c r="A21" s="6"/>
      <c r="B21" s="6"/>
      <c r="C21" s="6"/>
      <c r="D21" s="6"/>
      <c r="E21" s="6"/>
    </row>
    <row r="22" ht="25.5" customHeight="1">
      <c r="A22" s="5" t="s">
        <v>64</v>
      </c>
    </row>
  </sheetData>
  <mergeCells count="2">
    <mergeCell ref="A5:B5"/>
    <mergeCell ref="A2:E2"/>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38"/>
  <sheetViews>
    <sheetView workbookViewId="0" topLeftCell="A31">
      <selection activeCell="A31" sqref="A31"/>
    </sheetView>
  </sheetViews>
  <sheetFormatPr defaultColWidth="9.00390625" defaultRowHeight="14.25"/>
  <cols>
    <col min="1" max="2" width="24.75390625" style="5" customWidth="1"/>
    <col min="3" max="3" width="25.75390625" style="5" customWidth="1"/>
    <col min="4" max="16384" width="9.00390625" style="5" customWidth="1"/>
  </cols>
  <sheetData>
    <row r="1" ht="25.5" customHeight="1">
      <c r="A1" s="5" t="s">
        <v>130</v>
      </c>
    </row>
    <row r="2" spans="1:3" ht="25.5" customHeight="1">
      <c r="A2" s="28" t="s">
        <v>175</v>
      </c>
      <c r="B2" s="28"/>
      <c r="C2" s="28"/>
    </row>
    <row r="3" spans="1:3" ht="25.5" customHeight="1">
      <c r="A3" s="5" t="s">
        <v>65</v>
      </c>
      <c r="C3" s="8" t="s">
        <v>73</v>
      </c>
    </row>
    <row r="4" spans="1:3" ht="25.5" customHeight="1">
      <c r="A4" s="6" t="s">
        <v>66</v>
      </c>
      <c r="B4" s="6" t="s">
        <v>67</v>
      </c>
      <c r="C4" s="6" t="s">
        <v>68</v>
      </c>
    </row>
    <row r="5" spans="1:3" ht="25.5" customHeight="1">
      <c r="A5" s="37" t="s">
        <v>17</v>
      </c>
      <c r="B5" s="38"/>
      <c r="C5" s="6">
        <v>1929.07</v>
      </c>
    </row>
    <row r="6" spans="1:3" ht="25.5" customHeight="1">
      <c r="A6" s="6">
        <v>301</v>
      </c>
      <c r="B6" s="6" t="s">
        <v>69</v>
      </c>
      <c r="C6" s="6">
        <v>1440.25</v>
      </c>
    </row>
    <row r="7" spans="1:3" ht="25.5" customHeight="1">
      <c r="A7" s="6">
        <v>30101</v>
      </c>
      <c r="B7" s="6" t="s">
        <v>131</v>
      </c>
      <c r="C7" s="6">
        <f>127.3+14.7+42+196.11+221.18+77.96</f>
        <v>679.25</v>
      </c>
    </row>
    <row r="8" spans="1:3" ht="25.5" customHeight="1">
      <c r="A8" s="6">
        <v>30102</v>
      </c>
      <c r="B8" s="6" t="s">
        <v>132</v>
      </c>
      <c r="C8" s="6">
        <f>147.19+15.9+0.67+31</f>
        <v>194.76</v>
      </c>
    </row>
    <row r="9" spans="1:3" ht="25.5" customHeight="1">
      <c r="A9" s="6">
        <v>30103</v>
      </c>
      <c r="B9" s="6" t="s">
        <v>133</v>
      </c>
      <c r="C9" s="6">
        <f>0.38+24.39+0.84+0.52</f>
        <v>26.13</v>
      </c>
    </row>
    <row r="10" spans="1:3" ht="25.5" customHeight="1">
      <c r="A10" s="6">
        <v>30104</v>
      </c>
      <c r="B10" s="6" t="s">
        <v>134</v>
      </c>
      <c r="C10" s="6">
        <f>7.26+3.7+61.98+107.81+11.03+9</f>
        <v>200.78</v>
      </c>
    </row>
    <row r="11" spans="1:3" ht="25.5" customHeight="1">
      <c r="A11" s="6">
        <v>30106</v>
      </c>
      <c r="B11" s="6" t="s">
        <v>135</v>
      </c>
      <c r="C11" s="6">
        <f>6.82+2.6+4.58+1.23</f>
        <v>15.23</v>
      </c>
    </row>
    <row r="12" spans="1:3" ht="25.5" customHeight="1">
      <c r="A12" s="6">
        <v>30107</v>
      </c>
      <c r="B12" s="6" t="s">
        <v>136</v>
      </c>
      <c r="C12" s="6">
        <f>35.41+16.8+192.03+24.09</f>
        <v>268.33</v>
      </c>
    </row>
    <row r="13" spans="1:3" ht="25.5" customHeight="1">
      <c r="A13" s="6">
        <v>30108</v>
      </c>
      <c r="B13" s="6" t="s">
        <v>137</v>
      </c>
      <c r="C13" s="6">
        <f>33.64+22.13</f>
        <v>55.769999999999996</v>
      </c>
    </row>
    <row r="14" spans="1:3" ht="25.5" customHeight="1">
      <c r="A14" s="6">
        <v>302</v>
      </c>
      <c r="B14" s="6" t="s">
        <v>70</v>
      </c>
      <c r="C14" s="6">
        <f>64.5+15.94+16+9.85+41.67+15.22</f>
        <v>163.17999999999998</v>
      </c>
    </row>
    <row r="15" spans="1:3" ht="25.5" customHeight="1">
      <c r="A15" s="6">
        <v>30201</v>
      </c>
      <c r="B15" s="6" t="s">
        <v>138</v>
      </c>
      <c r="C15" s="6">
        <f>4.64+1.7+1.7+2.8+11.67+0.8</f>
        <v>23.31</v>
      </c>
    </row>
    <row r="16" spans="1:3" ht="25.5" customHeight="1">
      <c r="A16" s="6">
        <v>30202</v>
      </c>
      <c r="B16" s="6" t="s">
        <v>139</v>
      </c>
      <c r="C16" s="6">
        <f>2.84+1.5+1.5+0.49+0.28</f>
        <v>6.61</v>
      </c>
    </row>
    <row r="17" spans="1:3" ht="25.5" customHeight="1">
      <c r="A17" s="6">
        <v>30205</v>
      </c>
      <c r="B17" s="6" t="s">
        <v>140</v>
      </c>
      <c r="C17" s="6">
        <f>0.39+0.99+0.51+0.85</f>
        <v>2.7399999999999998</v>
      </c>
    </row>
    <row r="18" spans="1:3" ht="25.5" customHeight="1">
      <c r="A18" s="6">
        <v>30206</v>
      </c>
      <c r="B18" s="6" t="s">
        <v>141</v>
      </c>
      <c r="C18" s="6">
        <f>8.16+0.64+0.36</f>
        <v>9.16</v>
      </c>
    </row>
    <row r="19" spans="1:3" ht="25.5" customHeight="1">
      <c r="A19" s="6">
        <v>30207</v>
      </c>
      <c r="B19" s="6" t="s">
        <v>142</v>
      </c>
      <c r="C19" s="6">
        <f>0.91+1+0.82+0.25+0.97+0.82</f>
        <v>4.7700000000000005</v>
      </c>
    </row>
    <row r="20" spans="1:3" ht="25.5" customHeight="1">
      <c r="A20" s="6">
        <v>30211</v>
      </c>
      <c r="B20" s="6" t="s">
        <v>143</v>
      </c>
      <c r="C20" s="6">
        <f>4.9+2.53+2.4+0.72+0.97+1</f>
        <v>12.520000000000001</v>
      </c>
    </row>
    <row r="21" spans="1:3" ht="25.5" customHeight="1">
      <c r="A21" s="6">
        <v>30213</v>
      </c>
      <c r="B21" s="6" t="s">
        <v>144</v>
      </c>
      <c r="C21" s="6">
        <f>1.17+2.5+5+0.06+0.74</f>
        <v>9.47</v>
      </c>
    </row>
    <row r="22" spans="1:3" ht="25.5" customHeight="1">
      <c r="A22" s="6">
        <v>30216</v>
      </c>
      <c r="B22" s="6" t="s">
        <v>145</v>
      </c>
      <c r="C22" s="6">
        <f>0.29+0.16+0.87</f>
        <v>1.3199999999999998</v>
      </c>
    </row>
    <row r="23" spans="1:3" ht="25.5" customHeight="1">
      <c r="A23" s="6">
        <v>30217</v>
      </c>
      <c r="B23" s="6" t="s">
        <v>146</v>
      </c>
      <c r="C23" s="6">
        <f>24.99+3.4+2.8+1.85+6.37+2.68</f>
        <v>42.089999999999996</v>
      </c>
    </row>
    <row r="24" spans="1:3" ht="25.5" customHeight="1">
      <c r="A24" s="6">
        <v>30218</v>
      </c>
      <c r="B24" s="6" t="s">
        <v>163</v>
      </c>
      <c r="C24" s="6">
        <f>0.13+0.35</f>
        <v>0.48</v>
      </c>
    </row>
    <row r="25" spans="1:3" ht="25.5" customHeight="1">
      <c r="A25" s="6">
        <v>30219</v>
      </c>
      <c r="B25" s="6" t="s">
        <v>147</v>
      </c>
      <c r="C25" s="6">
        <f>1.78+0.9</f>
        <v>2.68</v>
      </c>
    </row>
    <row r="26" spans="1:3" ht="25.5" customHeight="1">
      <c r="A26" s="6">
        <v>30228</v>
      </c>
      <c r="B26" s="6" t="s">
        <v>148</v>
      </c>
      <c r="C26" s="6">
        <f>4.34+0.8+6.39+0.91</f>
        <v>12.44</v>
      </c>
    </row>
    <row r="27" spans="1:3" ht="25.5" customHeight="1">
      <c r="A27" s="6">
        <v>30231</v>
      </c>
      <c r="B27" s="6" t="s">
        <v>149</v>
      </c>
      <c r="C27" s="6">
        <f>4.48+3.43+3.76+1.49+1.7</f>
        <v>14.86</v>
      </c>
    </row>
    <row r="28" spans="1:3" ht="25.5" customHeight="1">
      <c r="A28" s="6">
        <v>30299</v>
      </c>
      <c r="B28" s="6" t="s">
        <v>150</v>
      </c>
      <c r="C28" s="6">
        <f>7.98+0.04+9.13+2.28+1.3</f>
        <v>20.73</v>
      </c>
    </row>
    <row r="29" spans="1:3" ht="25.5" customHeight="1">
      <c r="A29" s="6">
        <v>303</v>
      </c>
      <c r="B29" s="6" t="s">
        <v>109</v>
      </c>
      <c r="C29" s="6">
        <f>240.88+1.04+26+17.48+26.42+13.82</f>
        <v>325.64</v>
      </c>
    </row>
    <row r="30" spans="1:3" ht="25.5" customHeight="1">
      <c r="A30" s="6">
        <v>30302</v>
      </c>
      <c r="B30" s="6" t="s">
        <v>151</v>
      </c>
      <c r="C30" s="6">
        <f>101.87+16.15+1.04</f>
        <v>119.06000000000002</v>
      </c>
    </row>
    <row r="31" spans="1:3" ht="25.5" customHeight="1">
      <c r="A31" s="6">
        <v>30304</v>
      </c>
      <c r="B31" s="6" t="s">
        <v>152</v>
      </c>
      <c r="C31" s="6">
        <f>27.69+0.54+2.45</f>
        <v>30.68</v>
      </c>
    </row>
    <row r="32" spans="1:3" ht="25.5" customHeight="1">
      <c r="A32" s="6">
        <v>30305</v>
      </c>
      <c r="B32" s="6" t="s">
        <v>153</v>
      </c>
      <c r="C32" s="6">
        <f>2.25+17.48+0.2+10.06+22.82</f>
        <v>52.81</v>
      </c>
    </row>
    <row r="33" spans="1:3" ht="25.5" customHeight="1">
      <c r="A33" s="6">
        <v>30307</v>
      </c>
      <c r="B33" s="6" t="s">
        <v>154</v>
      </c>
      <c r="C33" s="6">
        <f>16.66+6+1.85</f>
        <v>24.51</v>
      </c>
    </row>
    <row r="34" spans="1:3" ht="25.5" customHeight="1">
      <c r="A34" s="6">
        <v>30309</v>
      </c>
      <c r="B34" s="6" t="s">
        <v>155</v>
      </c>
      <c r="C34" s="6">
        <f>0.5+1.88</f>
        <v>2.38</v>
      </c>
    </row>
    <row r="35" spans="1:3" ht="25.5" customHeight="1">
      <c r="A35" s="6">
        <v>30311</v>
      </c>
      <c r="B35" s="6" t="s">
        <v>156</v>
      </c>
      <c r="C35" s="6">
        <f>62.34+0.84+3+0.41+0.37</f>
        <v>66.96000000000001</v>
      </c>
    </row>
    <row r="36" spans="1:3" ht="25.5" customHeight="1">
      <c r="A36" s="6">
        <v>30314</v>
      </c>
      <c r="B36" s="6" t="s">
        <v>157</v>
      </c>
      <c r="C36" s="6">
        <f>28.19+0.5+0.41+0.14</f>
        <v>29.240000000000002</v>
      </c>
    </row>
    <row r="37" ht="25.5" customHeight="1">
      <c r="A37" s="5" t="s">
        <v>71</v>
      </c>
    </row>
    <row r="38" ht="12.75">
      <c r="A38" s="5" t="s">
        <v>72</v>
      </c>
    </row>
  </sheetData>
  <mergeCells count="2">
    <mergeCell ref="A5:B5"/>
    <mergeCell ref="A2:C2"/>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8"/>
  <sheetViews>
    <sheetView tabSelected="1" workbookViewId="0" topLeftCell="A1">
      <selection activeCell="K27" sqref="K27"/>
    </sheetView>
  </sheetViews>
  <sheetFormatPr defaultColWidth="9.00390625" defaultRowHeight="14.25"/>
  <cols>
    <col min="1" max="1" width="29.125" style="1" customWidth="1"/>
    <col min="2" max="2" width="9.00390625" style="1" customWidth="1"/>
    <col min="3" max="3" width="0.875" style="1" customWidth="1"/>
    <col min="4" max="4" width="9.00390625" style="1" customWidth="1"/>
    <col min="5" max="5" width="17.625" style="1" customWidth="1"/>
    <col min="6" max="14" width="5.625" style="1" customWidth="1"/>
    <col min="15" max="16384" width="9.00390625" style="1" customWidth="1"/>
  </cols>
  <sheetData>
    <row r="1" ht="12">
      <c r="A1" s="1" t="s">
        <v>33</v>
      </c>
    </row>
    <row r="2" spans="1:15" ht="20.25">
      <c r="A2" s="28" t="s">
        <v>158</v>
      </c>
      <c r="B2" s="28"/>
      <c r="C2" s="28"/>
      <c r="D2" s="28"/>
      <c r="E2" s="28"/>
      <c r="F2" s="28"/>
      <c r="G2" s="28"/>
      <c r="H2" s="28"/>
      <c r="I2" s="28"/>
      <c r="J2" s="28"/>
      <c r="K2" s="28"/>
      <c r="L2" s="28"/>
      <c r="M2" s="28"/>
      <c r="N2" s="28"/>
      <c r="O2" s="28"/>
    </row>
    <row r="3" spans="1:14" ht="19.5" customHeight="1">
      <c r="A3" s="1" t="s">
        <v>74</v>
      </c>
      <c r="N3" s="1" t="s">
        <v>75</v>
      </c>
    </row>
    <row r="4" spans="1:15" ht="19.5" customHeight="1">
      <c r="A4" s="29" t="s">
        <v>2</v>
      </c>
      <c r="B4" s="31"/>
      <c r="C4" s="25"/>
      <c r="D4" s="29" t="s">
        <v>3</v>
      </c>
      <c r="E4" s="30"/>
      <c r="F4" s="30"/>
      <c r="G4" s="30"/>
      <c r="H4" s="30"/>
      <c r="I4" s="30"/>
      <c r="J4" s="30"/>
      <c r="K4" s="30"/>
      <c r="L4" s="30"/>
      <c r="M4" s="30"/>
      <c r="N4" s="30"/>
      <c r="O4" s="31"/>
    </row>
    <row r="5" spans="1:15" ht="19.5" customHeight="1">
      <c r="A5" s="32" t="s">
        <v>4</v>
      </c>
      <c r="B5" s="32" t="s">
        <v>5</v>
      </c>
      <c r="C5" s="26"/>
      <c r="D5" s="29" t="s">
        <v>76</v>
      </c>
      <c r="E5" s="31"/>
      <c r="F5" s="29" t="s">
        <v>77</v>
      </c>
      <c r="G5" s="30"/>
      <c r="H5" s="30"/>
      <c r="I5" s="30"/>
      <c r="J5" s="30"/>
      <c r="K5" s="30"/>
      <c r="L5" s="30"/>
      <c r="M5" s="30"/>
      <c r="N5" s="30"/>
      <c r="O5" s="31"/>
    </row>
    <row r="6" spans="1:15" ht="37.5" customHeight="1">
      <c r="A6" s="33"/>
      <c r="B6" s="33"/>
      <c r="C6" s="26"/>
      <c r="D6" s="4" t="s">
        <v>78</v>
      </c>
      <c r="E6" s="4" t="s">
        <v>79</v>
      </c>
      <c r="F6" s="4" t="s">
        <v>8</v>
      </c>
      <c r="G6" s="4" t="s">
        <v>9</v>
      </c>
      <c r="H6" s="4" t="s">
        <v>80</v>
      </c>
      <c r="I6" s="4" t="s">
        <v>81</v>
      </c>
      <c r="J6" s="4" t="s">
        <v>82</v>
      </c>
      <c r="K6" s="4" t="s">
        <v>83</v>
      </c>
      <c r="L6" s="4" t="s">
        <v>84</v>
      </c>
      <c r="M6" s="4" t="s">
        <v>85</v>
      </c>
      <c r="N6" s="4" t="s">
        <v>16</v>
      </c>
      <c r="O6" s="4" t="s">
        <v>17</v>
      </c>
    </row>
    <row r="7" spans="1:15" ht="19.5" customHeight="1">
      <c r="A7" s="2" t="s">
        <v>87</v>
      </c>
      <c r="B7" s="3">
        <v>198</v>
      </c>
      <c r="C7" s="26"/>
      <c r="D7" s="3">
        <v>2290400</v>
      </c>
      <c r="E7" s="3" t="s">
        <v>124</v>
      </c>
      <c r="F7" s="3">
        <v>119.81</v>
      </c>
      <c r="G7" s="3"/>
      <c r="H7" s="3">
        <v>78.19</v>
      </c>
      <c r="I7" s="3"/>
      <c r="J7" s="3"/>
      <c r="K7" s="3"/>
      <c r="L7" s="3"/>
      <c r="M7" s="3"/>
      <c r="N7" s="3"/>
      <c r="O7" s="3">
        <f>SUM(F7:N7)</f>
        <v>198</v>
      </c>
    </row>
    <row r="8" spans="1:15" ht="19.5" customHeight="1">
      <c r="A8" s="2" t="s">
        <v>88</v>
      </c>
      <c r="B8" s="3"/>
      <c r="C8" s="26"/>
      <c r="D8" s="3"/>
      <c r="E8" s="3"/>
      <c r="F8" s="3"/>
      <c r="G8" s="3"/>
      <c r="H8" s="3"/>
      <c r="I8" s="3"/>
      <c r="J8" s="3"/>
      <c r="K8" s="3"/>
      <c r="L8" s="3"/>
      <c r="M8" s="3"/>
      <c r="N8" s="3"/>
      <c r="O8" s="3"/>
    </row>
    <row r="9" spans="1:15" ht="19.5" customHeight="1">
      <c r="A9" s="2" t="s">
        <v>89</v>
      </c>
      <c r="B9" s="3"/>
      <c r="C9" s="26"/>
      <c r="D9" s="3"/>
      <c r="E9" s="3"/>
      <c r="F9" s="3"/>
      <c r="G9" s="3"/>
      <c r="H9" s="3"/>
      <c r="I9" s="3"/>
      <c r="J9" s="3"/>
      <c r="K9" s="3"/>
      <c r="L9" s="3"/>
      <c r="M9" s="3"/>
      <c r="N9" s="3"/>
      <c r="O9" s="3"/>
    </row>
    <row r="10" spans="1:15" ht="19.5" customHeight="1">
      <c r="A10" s="2"/>
      <c r="B10" s="3"/>
      <c r="C10" s="26"/>
      <c r="D10" s="3"/>
      <c r="E10" s="3"/>
      <c r="F10" s="3"/>
      <c r="G10" s="3"/>
      <c r="H10" s="3"/>
      <c r="I10" s="3"/>
      <c r="J10" s="3"/>
      <c r="K10" s="3"/>
      <c r="L10" s="3"/>
      <c r="M10" s="3"/>
      <c r="N10" s="3"/>
      <c r="O10" s="3"/>
    </row>
    <row r="11" spans="1:15" ht="19.5" customHeight="1">
      <c r="A11" s="2"/>
      <c r="B11" s="3"/>
      <c r="C11" s="26"/>
      <c r="D11" s="3"/>
      <c r="E11" s="3"/>
      <c r="F11" s="3"/>
      <c r="G11" s="3"/>
      <c r="H11" s="3"/>
      <c r="I11" s="3"/>
      <c r="J11" s="3"/>
      <c r="K11" s="3"/>
      <c r="L11" s="3"/>
      <c r="M11" s="3"/>
      <c r="N11" s="3"/>
      <c r="O11" s="3"/>
    </row>
    <row r="12" spans="1:15" ht="19.5" customHeight="1">
      <c r="A12" s="2"/>
      <c r="B12" s="3"/>
      <c r="C12" s="26"/>
      <c r="D12" s="3"/>
      <c r="E12" s="3"/>
      <c r="F12" s="3"/>
      <c r="G12" s="3"/>
      <c r="H12" s="3"/>
      <c r="I12" s="3"/>
      <c r="J12" s="3"/>
      <c r="K12" s="3"/>
      <c r="L12" s="3"/>
      <c r="M12" s="3"/>
      <c r="N12" s="3"/>
      <c r="O12" s="3"/>
    </row>
    <row r="13" spans="1:15" ht="19.5" customHeight="1">
      <c r="A13" s="2"/>
      <c r="B13" s="3"/>
      <c r="C13" s="26"/>
      <c r="D13" s="3"/>
      <c r="E13" s="3"/>
      <c r="F13" s="3"/>
      <c r="G13" s="3"/>
      <c r="H13" s="3"/>
      <c r="I13" s="3"/>
      <c r="J13" s="3"/>
      <c r="K13" s="3"/>
      <c r="L13" s="3"/>
      <c r="M13" s="3"/>
      <c r="N13" s="3"/>
      <c r="O13" s="3"/>
    </row>
    <row r="14" spans="1:15" ht="19.5" customHeight="1">
      <c r="A14" s="2"/>
      <c r="B14" s="3"/>
      <c r="C14" s="26"/>
      <c r="D14" s="3"/>
      <c r="E14" s="3"/>
      <c r="F14" s="3"/>
      <c r="G14" s="3"/>
      <c r="H14" s="3"/>
      <c r="I14" s="3"/>
      <c r="J14" s="3"/>
      <c r="K14" s="3"/>
      <c r="L14" s="3"/>
      <c r="M14" s="3"/>
      <c r="N14" s="3"/>
      <c r="O14" s="3"/>
    </row>
    <row r="15" spans="1:15" ht="19.5" customHeight="1">
      <c r="A15" s="2"/>
      <c r="B15" s="3"/>
      <c r="C15" s="26"/>
      <c r="D15" s="3"/>
      <c r="E15" s="3"/>
      <c r="F15" s="3"/>
      <c r="G15" s="3"/>
      <c r="H15" s="3"/>
      <c r="I15" s="3"/>
      <c r="J15" s="3"/>
      <c r="K15" s="3"/>
      <c r="L15" s="3"/>
      <c r="M15" s="3"/>
      <c r="N15" s="3"/>
      <c r="O15" s="3"/>
    </row>
    <row r="16" spans="1:15" ht="19.5" customHeight="1">
      <c r="A16" s="2"/>
      <c r="B16" s="3"/>
      <c r="C16" s="26"/>
      <c r="D16" s="3"/>
      <c r="E16" s="3"/>
      <c r="F16" s="3"/>
      <c r="G16" s="3"/>
      <c r="H16" s="3"/>
      <c r="I16" s="3"/>
      <c r="J16" s="3"/>
      <c r="K16" s="3"/>
      <c r="L16" s="3"/>
      <c r="M16" s="3"/>
      <c r="N16" s="3"/>
      <c r="O16" s="3"/>
    </row>
    <row r="17" spans="1:15" ht="19.5" customHeight="1">
      <c r="A17" s="2"/>
      <c r="B17" s="3"/>
      <c r="C17" s="26"/>
      <c r="D17" s="3"/>
      <c r="E17" s="3"/>
      <c r="F17" s="3"/>
      <c r="G17" s="3"/>
      <c r="H17" s="3"/>
      <c r="I17" s="3"/>
      <c r="J17" s="3"/>
      <c r="K17" s="3"/>
      <c r="L17" s="3"/>
      <c r="M17" s="3"/>
      <c r="N17" s="3"/>
      <c r="O17" s="3"/>
    </row>
    <row r="18" spans="1:15" ht="19.5" customHeight="1">
      <c r="A18" s="3" t="s">
        <v>86</v>
      </c>
      <c r="B18" s="3">
        <v>198</v>
      </c>
      <c r="C18" s="27"/>
      <c r="D18" s="23" t="s">
        <v>159</v>
      </c>
      <c r="E18" s="24"/>
      <c r="F18" s="3"/>
      <c r="G18" s="3"/>
      <c r="H18" s="3"/>
      <c r="I18" s="3"/>
      <c r="J18" s="3"/>
      <c r="K18" s="3"/>
      <c r="L18" s="3"/>
      <c r="M18" s="3"/>
      <c r="N18" s="3"/>
      <c r="O18" s="3">
        <v>198</v>
      </c>
    </row>
  </sheetData>
  <mergeCells count="9">
    <mergeCell ref="A2:O2"/>
    <mergeCell ref="C4:C18"/>
    <mergeCell ref="D4:O4"/>
    <mergeCell ref="F5:O5"/>
    <mergeCell ref="D5:E5"/>
    <mergeCell ref="A5:A6"/>
    <mergeCell ref="B5:B6"/>
    <mergeCell ref="A4:B4"/>
    <mergeCell ref="D18:E18"/>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18"/>
  <sheetViews>
    <sheetView workbookViewId="0" topLeftCell="A1">
      <selection activeCell="J17" sqref="J17"/>
    </sheetView>
  </sheetViews>
  <sheetFormatPr defaultColWidth="9.00390625" defaultRowHeight="14.25"/>
  <cols>
    <col min="1" max="1" width="12.875" style="5" customWidth="1"/>
    <col min="2" max="4" width="8.125" style="5" customWidth="1"/>
    <col min="5" max="5" width="7.75390625" style="5" customWidth="1"/>
    <col min="6" max="9" width="9.00390625" style="5" customWidth="1"/>
    <col min="10" max="12" width="8.25390625" style="5" customWidth="1"/>
    <col min="13" max="16384" width="9.00390625" style="5" customWidth="1"/>
  </cols>
  <sheetData>
    <row r="1" ht="15" customHeight="1">
      <c r="A1" s="5" t="s">
        <v>90</v>
      </c>
    </row>
    <row r="2" spans="1:14" ht="25.5" customHeight="1">
      <c r="A2" s="28" t="s">
        <v>162</v>
      </c>
      <c r="B2" s="28"/>
      <c r="C2" s="28"/>
      <c r="D2" s="28"/>
      <c r="E2" s="28"/>
      <c r="F2" s="28"/>
      <c r="G2" s="28"/>
      <c r="H2" s="28"/>
      <c r="I2" s="28"/>
      <c r="J2" s="28"/>
      <c r="K2" s="28"/>
      <c r="L2" s="28"/>
      <c r="M2" s="28"/>
      <c r="N2" s="28"/>
    </row>
    <row r="3" spans="1:14" ht="18" customHeight="1">
      <c r="A3" s="5" t="s">
        <v>1</v>
      </c>
      <c r="N3" s="8" t="s">
        <v>73</v>
      </c>
    </row>
    <row r="4" spans="1:14" s="7" customFormat="1" ht="25.5" customHeight="1">
      <c r="A4" s="42" t="s">
        <v>91</v>
      </c>
      <c r="B4" s="39" t="s">
        <v>92</v>
      </c>
      <c r="C4" s="40"/>
      <c r="D4" s="40"/>
      <c r="E4" s="40"/>
      <c r="F4" s="40"/>
      <c r="G4" s="40"/>
      <c r="H4" s="40"/>
      <c r="I4" s="40"/>
      <c r="J4" s="40"/>
      <c r="K4" s="40"/>
      <c r="L4" s="41"/>
      <c r="M4" s="42" t="s">
        <v>104</v>
      </c>
      <c r="N4" s="42" t="s">
        <v>105</v>
      </c>
    </row>
    <row r="5" spans="1:14" s="7" customFormat="1" ht="25.5" customHeight="1">
      <c r="A5" s="45"/>
      <c r="B5" s="42" t="s">
        <v>93</v>
      </c>
      <c r="C5" s="39" t="s">
        <v>94</v>
      </c>
      <c r="D5" s="40"/>
      <c r="E5" s="41"/>
      <c r="F5" s="42" t="s">
        <v>97</v>
      </c>
      <c r="G5" s="39" t="s">
        <v>98</v>
      </c>
      <c r="H5" s="40"/>
      <c r="I5" s="41"/>
      <c r="J5" s="39" t="s">
        <v>103</v>
      </c>
      <c r="K5" s="40"/>
      <c r="L5" s="41"/>
      <c r="M5" s="45"/>
      <c r="N5" s="45"/>
    </row>
    <row r="6" spans="1:14" s="7" customFormat="1" ht="43.5" customHeight="1">
      <c r="A6" s="43"/>
      <c r="B6" s="43"/>
      <c r="C6" s="9" t="s">
        <v>95</v>
      </c>
      <c r="D6" s="9" t="s">
        <v>96</v>
      </c>
      <c r="E6" s="9" t="s">
        <v>5</v>
      </c>
      <c r="F6" s="43"/>
      <c r="G6" s="9" t="s">
        <v>99</v>
      </c>
      <c r="H6" s="9" t="s">
        <v>100</v>
      </c>
      <c r="I6" s="9" t="s">
        <v>101</v>
      </c>
      <c r="J6" s="9" t="s">
        <v>102</v>
      </c>
      <c r="K6" s="9" t="s">
        <v>96</v>
      </c>
      <c r="L6" s="9" t="s">
        <v>5</v>
      </c>
      <c r="M6" s="43"/>
      <c r="N6" s="43"/>
    </row>
    <row r="7" spans="1:14" s="7" customFormat="1" ht="25.5" customHeight="1">
      <c r="A7" s="6" t="s">
        <v>160</v>
      </c>
      <c r="B7" s="6">
        <v>29.47</v>
      </c>
      <c r="C7" s="6">
        <v>840</v>
      </c>
      <c r="D7" s="6">
        <v>6300</v>
      </c>
      <c r="E7" s="6">
        <v>24.99</v>
      </c>
      <c r="F7" s="6">
        <v>4.48</v>
      </c>
      <c r="G7" s="6">
        <v>6</v>
      </c>
      <c r="H7" s="6"/>
      <c r="I7" s="6">
        <v>4.48</v>
      </c>
      <c r="J7" s="6"/>
      <c r="K7" s="6"/>
      <c r="L7" s="6"/>
      <c r="M7" s="6">
        <v>41.97</v>
      </c>
      <c r="N7" s="6" t="s">
        <v>161</v>
      </c>
    </row>
    <row r="8" spans="1:14" s="7" customFormat="1" ht="25.5" customHeight="1">
      <c r="A8" s="6" t="s">
        <v>164</v>
      </c>
      <c r="B8" s="6">
        <v>4.5</v>
      </c>
      <c r="C8" s="6">
        <v>70</v>
      </c>
      <c r="D8" s="6">
        <v>800</v>
      </c>
      <c r="E8" s="6">
        <v>2.8</v>
      </c>
      <c r="F8" s="6">
        <v>2</v>
      </c>
      <c r="G8" s="6">
        <v>1</v>
      </c>
      <c r="H8" s="6"/>
      <c r="I8" s="6">
        <v>1.7</v>
      </c>
      <c r="J8" s="6"/>
      <c r="K8" s="6"/>
      <c r="L8" s="6"/>
      <c r="M8" s="6">
        <v>6</v>
      </c>
      <c r="N8" s="9" t="s">
        <v>165</v>
      </c>
    </row>
    <row r="9" spans="1:14" s="7" customFormat="1" ht="25.5" customHeight="1">
      <c r="A9" s="6" t="s">
        <v>166</v>
      </c>
      <c r="B9" s="6">
        <v>5.28</v>
      </c>
      <c r="C9" s="6">
        <v>45</v>
      </c>
      <c r="D9" s="6">
        <v>600</v>
      </c>
      <c r="E9" s="6">
        <v>1.85</v>
      </c>
      <c r="F9" s="6">
        <v>3.43</v>
      </c>
      <c r="G9" s="6">
        <v>1</v>
      </c>
      <c r="H9" s="6"/>
      <c r="I9" s="6">
        <v>3.43</v>
      </c>
      <c r="J9" s="6"/>
      <c r="K9" s="6"/>
      <c r="L9" s="6"/>
      <c r="M9" s="6">
        <v>5.46</v>
      </c>
      <c r="N9" s="9" t="s">
        <v>167</v>
      </c>
    </row>
    <row r="10" spans="1:14" s="7" customFormat="1" ht="25.5" customHeight="1">
      <c r="A10" s="6" t="s">
        <v>168</v>
      </c>
      <c r="B10" s="6">
        <v>3.4</v>
      </c>
      <c r="C10" s="6">
        <v>120</v>
      </c>
      <c r="D10" s="6">
        <v>800</v>
      </c>
      <c r="E10" s="6">
        <v>3.4</v>
      </c>
      <c r="F10" s="6"/>
      <c r="G10" s="6"/>
      <c r="H10" s="6"/>
      <c r="I10" s="6"/>
      <c r="J10" s="6"/>
      <c r="K10" s="6"/>
      <c r="L10" s="6"/>
      <c r="M10" s="6"/>
      <c r="N10" s="6"/>
    </row>
    <row r="11" spans="1:14" s="7" customFormat="1" ht="25.5" customHeight="1">
      <c r="A11" s="6" t="s">
        <v>169</v>
      </c>
      <c r="B11" s="6">
        <v>10.13</v>
      </c>
      <c r="C11" s="6">
        <v>120</v>
      </c>
      <c r="D11" s="6">
        <v>1080</v>
      </c>
      <c r="E11" s="6">
        <v>6.37</v>
      </c>
      <c r="F11" s="6">
        <v>3.76</v>
      </c>
      <c r="G11" s="6">
        <v>1</v>
      </c>
      <c r="H11" s="6"/>
      <c r="I11" s="6">
        <v>3.76</v>
      </c>
      <c r="J11" s="6"/>
      <c r="K11" s="6"/>
      <c r="L11" s="6"/>
      <c r="M11" s="6">
        <v>15.42</v>
      </c>
      <c r="N11" s="6" t="s">
        <v>170</v>
      </c>
    </row>
    <row r="12" spans="1:14" s="7" customFormat="1" ht="25.5" customHeight="1">
      <c r="A12" s="6" t="s">
        <v>171</v>
      </c>
      <c r="B12" s="6">
        <v>4.17</v>
      </c>
      <c r="C12" s="6">
        <v>108</v>
      </c>
      <c r="D12" s="6">
        <v>648</v>
      </c>
      <c r="E12" s="6">
        <v>2.68</v>
      </c>
      <c r="F12" s="6">
        <v>1.49</v>
      </c>
      <c r="G12" s="6">
        <v>1</v>
      </c>
      <c r="H12" s="6"/>
      <c r="I12" s="6">
        <v>1.49</v>
      </c>
      <c r="J12" s="6"/>
      <c r="K12" s="6"/>
      <c r="L12" s="6"/>
      <c r="M12" s="6">
        <v>6.06</v>
      </c>
      <c r="N12" s="9" t="s">
        <v>172</v>
      </c>
    </row>
    <row r="13" spans="1:14" s="7" customFormat="1" ht="25.5" customHeight="1">
      <c r="A13" s="6" t="s">
        <v>173</v>
      </c>
      <c r="B13" s="37" t="s">
        <v>174</v>
      </c>
      <c r="C13" s="44"/>
      <c r="D13" s="44"/>
      <c r="E13" s="44"/>
      <c r="F13" s="44"/>
      <c r="G13" s="44"/>
      <c r="H13" s="44"/>
      <c r="I13" s="44"/>
      <c r="J13" s="44"/>
      <c r="K13" s="44"/>
      <c r="L13" s="44"/>
      <c r="M13" s="44"/>
      <c r="N13" s="38"/>
    </row>
    <row r="14" spans="1:14" s="7" customFormat="1" ht="25.5" customHeight="1">
      <c r="A14" s="6"/>
      <c r="B14" s="6"/>
      <c r="C14" s="6"/>
      <c r="D14" s="6"/>
      <c r="E14" s="6"/>
      <c r="F14" s="6"/>
      <c r="G14" s="6"/>
      <c r="H14" s="6"/>
      <c r="I14" s="6"/>
      <c r="J14" s="6"/>
      <c r="K14" s="6"/>
      <c r="L14" s="6"/>
      <c r="M14" s="6"/>
      <c r="N14" s="6"/>
    </row>
    <row r="15" spans="1:14" s="7" customFormat="1" ht="25.5" customHeight="1">
      <c r="A15" s="6"/>
      <c r="B15" s="6"/>
      <c r="C15" s="6"/>
      <c r="D15" s="6"/>
      <c r="E15" s="6"/>
      <c r="F15" s="6"/>
      <c r="G15" s="6"/>
      <c r="H15" s="6"/>
      <c r="I15" s="6"/>
      <c r="J15" s="6"/>
      <c r="K15" s="6"/>
      <c r="L15" s="6"/>
      <c r="M15" s="6"/>
      <c r="N15" s="6"/>
    </row>
    <row r="16" ht="19.5" customHeight="1">
      <c r="A16" s="5" t="s">
        <v>106</v>
      </c>
    </row>
    <row r="17" ht="19.5" customHeight="1">
      <c r="A17" s="5" t="s">
        <v>107</v>
      </c>
    </row>
    <row r="18" ht="19.5" customHeight="1">
      <c r="A18" s="5" t="s">
        <v>108</v>
      </c>
    </row>
  </sheetData>
  <mergeCells count="11">
    <mergeCell ref="G5:I5"/>
    <mergeCell ref="C5:E5"/>
    <mergeCell ref="B5:B6"/>
    <mergeCell ref="B13:N13"/>
    <mergeCell ref="A2:N2"/>
    <mergeCell ref="A4:A6"/>
    <mergeCell ref="M4:M6"/>
    <mergeCell ref="N4:N6"/>
    <mergeCell ref="J5:L5"/>
    <mergeCell ref="B4:L4"/>
    <mergeCell ref="F5:F6"/>
  </mergeCells>
  <printOptions horizontalCentered="1"/>
  <pageMargins left="0.5511811023622047" right="0.5511811023622047" top="0.98425196850393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cp:lastModifiedBy>
  <cp:lastPrinted>2016-09-07T06:27:41Z</cp:lastPrinted>
  <dcterms:created xsi:type="dcterms:W3CDTF">2016-09-06T01:44:47Z</dcterms:created>
  <dcterms:modified xsi:type="dcterms:W3CDTF">2016-09-07T08:21:58Z</dcterms:modified>
  <cp:category/>
  <cp:version/>
  <cp:contentType/>
  <cp:contentStatus/>
</cp:coreProperties>
</file>