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14400" yWindow="-15" windowWidth="14445" windowHeight="11760"/>
  </bookViews>
  <sheets>
    <sheet name="汇总表" sheetId="19" r:id="rId1"/>
  </sheets>
  <definedNames>
    <definedName name="_xlnm._FilterDatabase" localSheetId="0" hidden="1">汇总表!$A$4:$T$110</definedName>
    <definedName name="_xlnm.Print_Titles" localSheetId="0">汇总表!$4:$6</definedName>
  </definedNames>
  <calcPr calcId="145621"/>
  <fileRecoveryPr repairLoad="1"/>
</workbook>
</file>

<file path=xl/calcChain.xml><?xml version="1.0" encoding="utf-8"?>
<calcChain xmlns="http://schemas.openxmlformats.org/spreadsheetml/2006/main">
  <c r="S103" i="19" l="1"/>
  <c r="J102" i="19"/>
  <c r="T100" i="19"/>
  <c r="S100" i="19"/>
  <c r="R100" i="19"/>
  <c r="Q100" i="19"/>
  <c r="P100" i="19"/>
  <c r="O100" i="19"/>
  <c r="N100" i="19"/>
  <c r="K100" i="19"/>
  <c r="J100" i="19"/>
  <c r="E100" i="19"/>
  <c r="J99" i="19"/>
  <c r="J98" i="19"/>
  <c r="I98" i="19"/>
  <c r="G98" i="19"/>
  <c r="E98" i="19"/>
  <c r="J97" i="19"/>
  <c r="G97" i="19"/>
  <c r="J96" i="19"/>
  <c r="I96" i="19"/>
  <c r="G96" i="19"/>
  <c r="E96" i="19"/>
  <c r="J95" i="19"/>
  <c r="I95" i="19"/>
  <c r="G95" i="19"/>
  <c r="E95" i="19"/>
  <c r="E94" i="19" s="1"/>
  <c r="E91" i="19" s="1"/>
  <c r="T94" i="19"/>
  <c r="S94" i="19"/>
  <c r="S91" i="19" s="1"/>
  <c r="R94" i="19"/>
  <c r="Q94" i="19"/>
  <c r="P94" i="19"/>
  <c r="O94" i="19"/>
  <c r="O91" i="19" s="1"/>
  <c r="N94" i="19"/>
  <c r="L94" i="19"/>
  <c r="K94" i="19"/>
  <c r="J94" i="19"/>
  <c r="I94" i="19"/>
  <c r="G94" i="19"/>
  <c r="J93" i="19"/>
  <c r="J92" i="19"/>
  <c r="J91" i="19" s="1"/>
  <c r="T91" i="19"/>
  <c r="R91" i="19"/>
  <c r="Q91" i="19"/>
  <c r="P91" i="19"/>
  <c r="N91" i="19"/>
  <c r="L91" i="19"/>
  <c r="K91" i="19"/>
  <c r="I91" i="19"/>
  <c r="G91" i="19"/>
  <c r="J90" i="19"/>
  <c r="T90" i="19" s="1"/>
  <c r="T88" i="19" s="1"/>
  <c r="T86" i="19" s="1"/>
  <c r="I90" i="19"/>
  <c r="I88" i="19" s="1"/>
  <c r="I86" i="19" s="1"/>
  <c r="G90" i="19"/>
  <c r="E90" i="19"/>
  <c r="J89" i="19"/>
  <c r="S88" i="19"/>
  <c r="R88" i="19"/>
  <c r="Q88" i="19"/>
  <c r="P88" i="19"/>
  <c r="P86" i="19" s="1"/>
  <c r="O88" i="19"/>
  <c r="N88" i="19"/>
  <c r="L88" i="19"/>
  <c r="K88" i="19"/>
  <c r="K86" i="19" s="1"/>
  <c r="J88" i="19"/>
  <c r="G88" i="19"/>
  <c r="E88" i="19"/>
  <c r="E86" i="19" s="1"/>
  <c r="J87" i="19"/>
  <c r="J86" i="19" s="1"/>
  <c r="S86" i="19"/>
  <c r="R86" i="19"/>
  <c r="Q86" i="19"/>
  <c r="O86" i="19"/>
  <c r="N86" i="19"/>
  <c r="L86" i="19"/>
  <c r="G86" i="19"/>
  <c r="J85" i="19"/>
  <c r="T83" i="19"/>
  <c r="S83" i="19"/>
  <c r="R83" i="19"/>
  <c r="Q83" i="19"/>
  <c r="P83" i="19"/>
  <c r="O83" i="19"/>
  <c r="N83" i="19"/>
  <c r="K83" i="19"/>
  <c r="J83" i="19"/>
  <c r="E83" i="19"/>
  <c r="J82" i="19"/>
  <c r="J81" i="19"/>
  <c r="J78" i="19" s="1"/>
  <c r="J74" i="19" s="1"/>
  <c r="I81" i="19"/>
  <c r="G81" i="19"/>
  <c r="E81" i="19"/>
  <c r="J80" i="19"/>
  <c r="I80" i="19"/>
  <c r="G80" i="19"/>
  <c r="E80" i="19"/>
  <c r="T79" i="19"/>
  <c r="T78" i="19" s="1"/>
  <c r="J79" i="19"/>
  <c r="I79" i="19"/>
  <c r="G79" i="19"/>
  <c r="E79" i="19"/>
  <c r="S78" i="19"/>
  <c r="S74" i="19" s="1"/>
  <c r="R78" i="19"/>
  <c r="Q78" i="19"/>
  <c r="P78" i="19"/>
  <c r="O78" i="19"/>
  <c r="O74" i="19" s="1"/>
  <c r="N78" i="19"/>
  <c r="M78" i="19"/>
  <c r="L78" i="19"/>
  <c r="K78" i="19"/>
  <c r="K74" i="19" s="1"/>
  <c r="I78" i="19"/>
  <c r="G78" i="19"/>
  <c r="E78" i="19"/>
  <c r="E74" i="19" s="1"/>
  <c r="J77" i="19"/>
  <c r="T77" i="19" s="1"/>
  <c r="I77" i="19"/>
  <c r="G77" i="19"/>
  <c r="E77" i="19"/>
  <c r="J76" i="19"/>
  <c r="J75" i="19"/>
  <c r="R74" i="19"/>
  <c r="Q74" i="19"/>
  <c r="P74" i="19"/>
  <c r="N74" i="19"/>
  <c r="M74" i="19"/>
  <c r="L74" i="19"/>
  <c r="I74" i="19"/>
  <c r="G74" i="19"/>
  <c r="J73" i="19"/>
  <c r="J72" i="19"/>
  <c r="T72" i="19" s="1"/>
  <c r="I72" i="19"/>
  <c r="G72" i="19"/>
  <c r="E72" i="19"/>
  <c r="T71" i="19"/>
  <c r="T70" i="19" s="1"/>
  <c r="T64" i="19" s="1"/>
  <c r="J71" i="19"/>
  <c r="E71" i="19"/>
  <c r="S70" i="19"/>
  <c r="R70" i="19"/>
  <c r="Q70" i="19"/>
  <c r="P70" i="19"/>
  <c r="O70" i="19"/>
  <c r="N70" i="19"/>
  <c r="L70" i="19"/>
  <c r="K70" i="19"/>
  <c r="J70" i="19"/>
  <c r="I70" i="19"/>
  <c r="G70" i="19"/>
  <c r="F70" i="19"/>
  <c r="E70" i="19"/>
  <c r="T65" i="19"/>
  <c r="S65" i="19"/>
  <c r="S64" i="19"/>
  <c r="R64" i="19"/>
  <c r="Q64" i="19"/>
  <c r="P64" i="19"/>
  <c r="O64" i="19"/>
  <c r="N64" i="19"/>
  <c r="L64" i="19"/>
  <c r="K64" i="19"/>
  <c r="J64" i="19"/>
  <c r="I64" i="19"/>
  <c r="G64" i="19"/>
  <c r="F64" i="19"/>
  <c r="E64" i="19"/>
  <c r="J63" i="19"/>
  <c r="T63" i="19" s="1"/>
  <c r="T60" i="19" s="1"/>
  <c r="T62" i="19"/>
  <c r="T61" i="19"/>
  <c r="J61" i="19"/>
  <c r="I61" i="19"/>
  <c r="E61" i="19"/>
  <c r="S60" i="19"/>
  <c r="R60" i="19"/>
  <c r="Q60" i="19"/>
  <c r="P60" i="19"/>
  <c r="O60" i="19"/>
  <c r="N60" i="19"/>
  <c r="L60" i="19"/>
  <c r="K60" i="19"/>
  <c r="I60" i="19"/>
  <c r="G60" i="19"/>
  <c r="E60" i="19"/>
  <c r="J59" i="19"/>
  <c r="T57" i="19"/>
  <c r="T55" i="19" s="1"/>
  <c r="S57" i="19"/>
  <c r="R57" i="19"/>
  <c r="R55" i="19" s="1"/>
  <c r="Q57" i="19"/>
  <c r="P57" i="19"/>
  <c r="P55" i="19" s="1"/>
  <c r="O57" i="19"/>
  <c r="N57" i="19"/>
  <c r="N55" i="19" s="1"/>
  <c r="K57" i="19"/>
  <c r="J57" i="19"/>
  <c r="E57" i="19"/>
  <c r="J56" i="19"/>
  <c r="J55" i="19" s="1"/>
  <c r="S55" i="19"/>
  <c r="Q55" i="19"/>
  <c r="O55" i="19"/>
  <c r="M55" i="19"/>
  <c r="K55" i="19"/>
  <c r="E55" i="19"/>
  <c r="J54" i="19"/>
  <c r="J53" i="19"/>
  <c r="I53" i="19"/>
  <c r="H53" i="19"/>
  <c r="G53" i="19"/>
  <c r="E53" i="19"/>
  <c r="J52" i="19"/>
  <c r="I52" i="19"/>
  <c r="G52" i="19"/>
  <c r="E52" i="19"/>
  <c r="J51" i="19"/>
  <c r="I51" i="19"/>
  <c r="H51" i="19"/>
  <c r="G51" i="19"/>
  <c r="E51" i="19"/>
  <c r="J50" i="19"/>
  <c r="I50" i="19"/>
  <c r="H50" i="19"/>
  <c r="G50" i="19"/>
  <c r="G49" i="19" s="1"/>
  <c r="G42" i="19" s="1"/>
  <c r="E50" i="19"/>
  <c r="T49" i="19"/>
  <c r="S49" i="19"/>
  <c r="R49" i="19"/>
  <c r="Q49" i="19"/>
  <c r="P49" i="19"/>
  <c r="O49" i="19"/>
  <c r="N49" i="19"/>
  <c r="M49" i="19"/>
  <c r="L49" i="19"/>
  <c r="L42" i="19" s="1"/>
  <c r="L7" i="19" s="1"/>
  <c r="K49" i="19"/>
  <c r="J49" i="19"/>
  <c r="I49" i="19"/>
  <c r="H49" i="19"/>
  <c r="H42" i="19" s="1"/>
  <c r="H7" i="19" s="1"/>
  <c r="E49" i="19"/>
  <c r="J48" i="19"/>
  <c r="T46" i="19"/>
  <c r="S46" i="19"/>
  <c r="R46" i="19"/>
  <c r="Q46" i="19"/>
  <c r="P46" i="19"/>
  <c r="O46" i="19"/>
  <c r="N46" i="19"/>
  <c r="K46" i="19"/>
  <c r="J46" i="19"/>
  <c r="E46" i="19"/>
  <c r="J45" i="19"/>
  <c r="T43" i="19"/>
  <c r="T42" i="19" s="1"/>
  <c r="S43" i="19"/>
  <c r="S42" i="19" s="1"/>
  <c r="R43" i="19"/>
  <c r="Q43" i="19"/>
  <c r="P43" i="19"/>
  <c r="P42" i="19" s="1"/>
  <c r="P7" i="19" s="1"/>
  <c r="O43" i="19"/>
  <c r="O42" i="19" s="1"/>
  <c r="N43" i="19"/>
  <c r="K43" i="19"/>
  <c r="J43" i="19"/>
  <c r="E43" i="19"/>
  <c r="R42" i="19"/>
  <c r="Q42" i="19"/>
  <c r="N42" i="19"/>
  <c r="M42" i="19"/>
  <c r="K42" i="19"/>
  <c r="J42" i="19"/>
  <c r="I42" i="19"/>
  <c r="E42" i="19"/>
  <c r="T40" i="19"/>
  <c r="T38" i="19" s="1"/>
  <c r="J40" i="19"/>
  <c r="J39" i="19"/>
  <c r="S38" i="19"/>
  <c r="R38" i="19"/>
  <c r="Q38" i="19"/>
  <c r="P38" i="19"/>
  <c r="O38" i="19"/>
  <c r="N38" i="19"/>
  <c r="M38" i="19"/>
  <c r="K38" i="19"/>
  <c r="J38" i="19"/>
  <c r="E38" i="19"/>
  <c r="J37" i="19"/>
  <c r="J36" i="19"/>
  <c r="J35" i="19"/>
  <c r="J34" i="19" s="1"/>
  <c r="T34" i="19"/>
  <c r="S34" i="19"/>
  <c r="R34" i="19"/>
  <c r="Q34" i="19"/>
  <c r="P34" i="19"/>
  <c r="O34" i="19"/>
  <c r="N34" i="19"/>
  <c r="M34" i="19"/>
  <c r="K34" i="19"/>
  <c r="E34" i="19"/>
  <c r="J33" i="19"/>
  <c r="J32" i="19"/>
  <c r="T32" i="19" s="1"/>
  <c r="I32" i="19"/>
  <c r="G32" i="19"/>
  <c r="E32" i="19"/>
  <c r="J31" i="19"/>
  <c r="T31" i="19" s="1"/>
  <c r="I31" i="19"/>
  <c r="G31" i="19"/>
  <c r="F31" i="19"/>
  <c r="E31" i="19"/>
  <c r="T30" i="19"/>
  <c r="J30" i="19"/>
  <c r="I30" i="19"/>
  <c r="G30" i="19"/>
  <c r="F30" i="19"/>
  <c r="E30" i="19"/>
  <c r="J29" i="19"/>
  <c r="T29" i="19" s="1"/>
  <c r="T28" i="19" s="1"/>
  <c r="T19" i="19" s="1"/>
  <c r="I29" i="19"/>
  <c r="I28" i="19" s="1"/>
  <c r="G29" i="19"/>
  <c r="E29" i="19"/>
  <c r="E28" i="19" s="1"/>
  <c r="S28" i="19"/>
  <c r="S19" i="19" s="1"/>
  <c r="R28" i="19"/>
  <c r="Q28" i="19"/>
  <c r="P28" i="19"/>
  <c r="O28" i="19"/>
  <c r="O19" i="19" s="1"/>
  <c r="N28" i="19"/>
  <c r="M28" i="19"/>
  <c r="L28" i="19"/>
  <c r="K28" i="19"/>
  <c r="K19" i="19" s="1"/>
  <c r="G28" i="19"/>
  <c r="F28" i="19"/>
  <c r="F19" i="19" s="1"/>
  <c r="F7" i="19" s="1"/>
  <c r="J27" i="19"/>
  <c r="J26" i="19"/>
  <c r="I26" i="19"/>
  <c r="G26" i="19"/>
  <c r="E26" i="19"/>
  <c r="J25" i="19"/>
  <c r="I25" i="19"/>
  <c r="G25" i="19"/>
  <c r="E25" i="19"/>
  <c r="J24" i="19"/>
  <c r="F24" i="19"/>
  <c r="E24" i="19"/>
  <c r="J23" i="19"/>
  <c r="J22" i="19" s="1"/>
  <c r="T22" i="19" s="1"/>
  <c r="I23" i="19"/>
  <c r="I22" i="19" s="1"/>
  <c r="G23" i="19"/>
  <c r="F23" i="19"/>
  <c r="E23" i="19"/>
  <c r="E22" i="19" s="1"/>
  <c r="S22" i="19"/>
  <c r="R22" i="19"/>
  <c r="Q22" i="19"/>
  <c r="P22" i="19"/>
  <c r="O22" i="19"/>
  <c r="N22" i="19"/>
  <c r="M22" i="19"/>
  <c r="L22" i="19"/>
  <c r="K22" i="19"/>
  <c r="G22" i="19"/>
  <c r="F22" i="19"/>
  <c r="J21" i="19"/>
  <c r="J20" i="19"/>
  <c r="R19" i="19"/>
  <c r="Q19" i="19"/>
  <c r="P19" i="19"/>
  <c r="N19" i="19"/>
  <c r="M19" i="19"/>
  <c r="L19" i="19"/>
  <c r="G19" i="19"/>
  <c r="J18" i="19"/>
  <c r="T18" i="19" s="1"/>
  <c r="T16" i="19" s="1"/>
  <c r="I18" i="19"/>
  <c r="G18" i="19"/>
  <c r="G16" i="19" s="1"/>
  <c r="E18" i="19"/>
  <c r="E16" i="19" s="1"/>
  <c r="J17" i="19"/>
  <c r="J16" i="19" s="1"/>
  <c r="S16" i="19"/>
  <c r="R16" i="19"/>
  <c r="Q16" i="19"/>
  <c r="P16" i="19"/>
  <c r="O16" i="19"/>
  <c r="N16" i="19"/>
  <c r="M16" i="19"/>
  <c r="L16" i="19"/>
  <c r="K16" i="19"/>
  <c r="I16" i="19"/>
  <c r="J15" i="19"/>
  <c r="J14" i="19" s="1"/>
  <c r="T14" i="19"/>
  <c r="S14" i="19"/>
  <c r="R14" i="19"/>
  <c r="Q14" i="19"/>
  <c r="P14" i="19"/>
  <c r="O14" i="19"/>
  <c r="N14" i="19"/>
  <c r="M14" i="19"/>
  <c r="K14" i="19"/>
  <c r="E14" i="19"/>
  <c r="J13" i="19"/>
  <c r="T12" i="19"/>
  <c r="S12" i="19"/>
  <c r="R12" i="19"/>
  <c r="Q12" i="19"/>
  <c r="P12" i="19"/>
  <c r="O12" i="19"/>
  <c r="N12" i="19"/>
  <c r="K12" i="19"/>
  <c r="J12" i="19"/>
  <c r="E12" i="19"/>
  <c r="J11" i="19"/>
  <c r="J10" i="19"/>
  <c r="J8" i="19" s="1"/>
  <c r="T9" i="19"/>
  <c r="S9" i="19"/>
  <c r="R9" i="19"/>
  <c r="Q9" i="19"/>
  <c r="P9" i="19"/>
  <c r="O9" i="19"/>
  <c r="N9" i="19"/>
  <c r="K9" i="19"/>
  <c r="J9" i="19"/>
  <c r="E9" i="19"/>
  <c r="T8" i="19"/>
  <c r="S8" i="19"/>
  <c r="R8" i="19"/>
  <c r="R7" i="19" s="1"/>
  <c r="Q8" i="19"/>
  <c r="P8" i="19"/>
  <c r="O8" i="19"/>
  <c r="N8" i="19"/>
  <c r="N7" i="19" s="1"/>
  <c r="K8" i="19"/>
  <c r="E8" i="19"/>
  <c r="Q7" i="19"/>
  <c r="M7" i="19"/>
  <c r="O7" i="19" l="1"/>
  <c r="S7" i="19"/>
  <c r="K7" i="19"/>
  <c r="G7" i="19"/>
  <c r="I19" i="19"/>
  <c r="I7" i="19" s="1"/>
  <c r="T74" i="19"/>
  <c r="J19" i="19"/>
  <c r="E19" i="19"/>
  <c r="E7" i="19" s="1"/>
  <c r="T7" i="19"/>
  <c r="J7" i="19"/>
  <c r="J28" i="19"/>
  <c r="J60" i="19"/>
</calcChain>
</file>

<file path=xl/sharedStrings.xml><?xml version="1.0" encoding="utf-8"?>
<sst xmlns="http://schemas.openxmlformats.org/spreadsheetml/2006/main" count="230" uniqueCount="219">
  <si>
    <t>序号</t>
  </si>
  <si>
    <t>新邵县</t>
    <phoneticPr fontId="8" type="noConversion"/>
  </si>
  <si>
    <t>新宁县</t>
    <phoneticPr fontId="8" type="noConversion"/>
  </si>
  <si>
    <t>新宁县小计</t>
    <phoneticPr fontId="8" type="noConversion"/>
  </si>
  <si>
    <t>慈利县</t>
    <phoneticPr fontId="8" type="noConversion"/>
  </si>
  <si>
    <t>双牌县</t>
    <phoneticPr fontId="8" type="noConversion"/>
  </si>
  <si>
    <t>双牌县小计</t>
    <phoneticPr fontId="8" type="noConversion"/>
  </si>
  <si>
    <t>溆浦县</t>
    <phoneticPr fontId="8" type="noConversion"/>
  </si>
  <si>
    <t>沅陵县</t>
    <phoneticPr fontId="8" type="noConversion"/>
  </si>
  <si>
    <t>沅陵县小计</t>
    <phoneticPr fontId="8" type="noConversion"/>
  </si>
  <si>
    <t>单位：亩、万元</t>
    <phoneticPr fontId="8" type="noConversion"/>
  </si>
  <si>
    <t>工程
施工费</t>
  </si>
  <si>
    <t>设备
购置费</t>
  </si>
  <si>
    <t>前期
工作费</t>
  </si>
  <si>
    <t>工程
监理费</t>
  </si>
  <si>
    <t>竣工
验收费</t>
  </si>
  <si>
    <t>不可
预见费</t>
  </si>
  <si>
    <t>龙山县</t>
    <phoneticPr fontId="8" type="noConversion"/>
  </si>
  <si>
    <t>2017年第二批省投资郴州市安仁县牌楼乡等三个乡镇历史遗留和自然灾害损毁土地复垦项目</t>
    <phoneticPr fontId="8" type="noConversion"/>
  </si>
  <si>
    <t>2017年第二批省投资双牌县阳明山管理局、塘底乡历史遗留和自然灾害损毁土地复垦项目</t>
    <phoneticPr fontId="8" type="noConversion"/>
  </si>
  <si>
    <t>2017年第二批省投资双牌县麻江镇、塘底乡历史遗留和自然灾害损毁土地复垦项目</t>
    <phoneticPr fontId="8" type="noConversion"/>
  </si>
  <si>
    <t>2017年第二批省投资沅陵县官庄镇沐濯铺村、龚家湾村历史遗留和自然灾害损毁土地复垦项目</t>
    <phoneticPr fontId="8" type="noConversion"/>
  </si>
  <si>
    <t>湘国土资函〔2018〕192号</t>
    <phoneticPr fontId="7" type="noConversion"/>
  </si>
  <si>
    <t>新化县小计</t>
    <phoneticPr fontId="8" type="noConversion"/>
  </si>
  <si>
    <t>石门县</t>
    <phoneticPr fontId="8" type="noConversion"/>
  </si>
  <si>
    <t>2017年第二批省投资石门县壶瓶山镇土地复垦项目</t>
    <phoneticPr fontId="8" type="noConversion"/>
  </si>
  <si>
    <t>桃源县</t>
    <phoneticPr fontId="8" type="noConversion"/>
  </si>
  <si>
    <t>临澧县</t>
    <phoneticPr fontId="8" type="noConversion"/>
  </si>
  <si>
    <t>桑植县</t>
    <phoneticPr fontId="8" type="noConversion"/>
  </si>
  <si>
    <t>2017年第二批省投资安化县东坪镇土地复垦项目</t>
    <phoneticPr fontId="8" type="noConversion"/>
  </si>
  <si>
    <t>安化县</t>
    <phoneticPr fontId="8" type="noConversion"/>
  </si>
  <si>
    <t>安仁县</t>
    <phoneticPr fontId="8" type="noConversion"/>
  </si>
  <si>
    <t>汝城县</t>
    <phoneticPr fontId="8" type="noConversion"/>
  </si>
  <si>
    <t>道县</t>
    <phoneticPr fontId="8" type="noConversion"/>
  </si>
  <si>
    <t>2017年第二批省投资泸溪县洗溪镇岩寨村等三个村历史遗留和自然灾害损毁土地复垦项目</t>
    <phoneticPr fontId="7" type="noConversion"/>
  </si>
  <si>
    <t>保靖县</t>
    <phoneticPr fontId="7" type="noConversion"/>
  </si>
  <si>
    <t>保靖县复兴镇复兴村、那铁村土地开发项目耕种补助费</t>
    <phoneticPr fontId="7" type="noConversion"/>
  </si>
  <si>
    <t>麻阳县小计</t>
    <phoneticPr fontId="8" type="noConversion"/>
  </si>
  <si>
    <r>
      <t>四</t>
    </r>
    <r>
      <rPr>
        <b/>
        <sz val="9"/>
        <rFont val="仿宋_GB2312"/>
        <family val="3"/>
        <charset val="134"/>
      </rPr>
      <t/>
    </r>
  </si>
  <si>
    <r>
      <t>八</t>
    </r>
    <r>
      <rPr>
        <b/>
        <sz val="9"/>
        <rFont val="仿宋_GB2312"/>
        <family val="3"/>
        <charset val="134"/>
      </rPr>
      <t/>
    </r>
  </si>
  <si>
    <r>
      <t>九</t>
    </r>
    <r>
      <rPr>
        <b/>
        <sz val="9"/>
        <rFont val="仿宋_GB2312"/>
        <family val="3"/>
        <charset val="134"/>
      </rPr>
      <t/>
    </r>
  </si>
  <si>
    <t>桑植县洪家关白族乡云丰等四个村农村土地整治项目（市级竣工验收费）</t>
    <phoneticPr fontId="8" type="noConversion"/>
  </si>
  <si>
    <t>道县小计</t>
    <phoneticPr fontId="8" type="noConversion"/>
  </si>
  <si>
    <t>泸溪县小计</t>
    <phoneticPr fontId="8" type="noConversion"/>
  </si>
  <si>
    <t>保靖县小计</t>
    <phoneticPr fontId="8" type="noConversion"/>
  </si>
  <si>
    <t>龙山县小计</t>
    <phoneticPr fontId="8" type="noConversion"/>
  </si>
  <si>
    <t>2017年第二批省投资衡阳市衡东县霞流镇洣河村历史遗留和自然灾害损毁土地复垦项目</t>
    <phoneticPr fontId="8" type="noConversion"/>
  </si>
  <si>
    <t>2017年第二批省投资邵阳市新宁县回龙寺镇等5个乡镇历史遗留和自然灾害损毁土地复垦项目</t>
    <phoneticPr fontId="8" type="noConversion"/>
  </si>
  <si>
    <t>2017年第二批省投资邵阳市新宁县金石镇、清江桥乡历史遗留和自然灾害损毁土地复垦项目</t>
    <phoneticPr fontId="8" type="noConversion"/>
  </si>
  <si>
    <r>
      <rPr>
        <sz val="8"/>
        <rFont val="仿宋_GB2312"/>
        <family val="3"/>
        <charset val="134"/>
      </rPr>
      <t>项目资金尾款61.64万元待下达</t>
    </r>
    <phoneticPr fontId="7" type="noConversion"/>
  </si>
  <si>
    <t>市州</t>
    <phoneticPr fontId="8" type="noConversion"/>
  </si>
  <si>
    <t>县市区</t>
    <phoneticPr fontId="8" type="noConversion"/>
  </si>
  <si>
    <t>建设
规模</t>
    <phoneticPr fontId="7" type="noConversion"/>
  </si>
  <si>
    <t>新增耕地</t>
    <phoneticPr fontId="7" type="noConversion"/>
  </si>
  <si>
    <t>生态
修复
耕地</t>
    <phoneticPr fontId="7" type="noConversion"/>
  </si>
  <si>
    <t>本次下达</t>
    <phoneticPr fontId="8" type="noConversion"/>
  </si>
  <si>
    <t>备注</t>
    <phoneticPr fontId="8" type="noConversion"/>
  </si>
  <si>
    <t>旱地</t>
    <phoneticPr fontId="7" type="noConversion"/>
  </si>
  <si>
    <t>水田</t>
    <phoneticPr fontId="7" type="noConversion"/>
  </si>
  <si>
    <t>旱改水</t>
    <phoneticPr fontId="7" type="noConversion"/>
  </si>
  <si>
    <t>小计</t>
    <phoneticPr fontId="8" type="noConversion"/>
  </si>
  <si>
    <t>其中：地力培肥资金</t>
    <phoneticPr fontId="8" type="noConversion"/>
  </si>
  <si>
    <t>业主管理及乡村协调费</t>
    <phoneticPr fontId="8" type="noConversion"/>
  </si>
  <si>
    <t>2017年第二批省投资新邵县巨口铺镇浒溪村、 石槽村历史遗留和自然灾害损毁土地复垦项目</t>
    <phoneticPr fontId="8" type="noConversion"/>
  </si>
  <si>
    <t>2017年第二批省投资新邵县坪上镇双石村、罗桥村历史遗留和自然灾害损毁土地复垦项目</t>
    <phoneticPr fontId="8" type="noConversion"/>
  </si>
  <si>
    <t>2017年第二批省投资新邵县陈家坊镇专塘村、杨柳村历史遗留和自然灾害损毁土地复垦项目</t>
    <phoneticPr fontId="8" type="noConversion"/>
  </si>
  <si>
    <t>2017年第二批省投资新邵县雀塘镇龙头村历史遗留和自然灾害损毁土地复垦项目</t>
    <phoneticPr fontId="8" type="noConversion"/>
  </si>
  <si>
    <t>2017年第二批省投资邵阳市新宁县崀山镇连山村等九个村历史遗留和自然灾害损毁土地复垦项目</t>
    <phoneticPr fontId="8" type="noConversion"/>
  </si>
  <si>
    <t>2017年第二批省投资邵阳市新宁县水庙镇等三个乡镇历史遗留和自然灾害损毁土地复垦项目</t>
    <phoneticPr fontId="8" type="noConversion"/>
  </si>
  <si>
    <t>张家界市本级及所辖区</t>
    <phoneticPr fontId="8" type="noConversion"/>
  </si>
  <si>
    <t>桑植县洪家关白族乡云丰等四个村农村土地整治项目</t>
    <phoneticPr fontId="8" type="noConversion"/>
  </si>
  <si>
    <t>2017年第二批省投资慈利县溪口镇杜坪村历史遗留和自然灾害损毁土地复垦项目</t>
    <phoneticPr fontId="8" type="noConversion"/>
  </si>
  <si>
    <t>2017年第二批省投资慈利县金岩土家族乡三元村历史遗留和自然灾害损毁土地复垦项目</t>
    <phoneticPr fontId="8" type="noConversion"/>
  </si>
  <si>
    <t>2017年第二批省投资慈利县溪口镇双福坪村历史遗留和自然灾害损毁土地复垦项目</t>
    <phoneticPr fontId="8" type="noConversion"/>
  </si>
  <si>
    <t>2017年第二批省投资慈利县溪口镇渔家村历史遗留和自然灾害损毁土地复垦项目</t>
    <phoneticPr fontId="8" type="noConversion"/>
  </si>
  <si>
    <t>2017年第二批省投资汝城县大坪镇土地复垦项目</t>
    <phoneticPr fontId="8" type="noConversion"/>
  </si>
  <si>
    <t>桂阳县流峰镇塘源村、寨脚村农村土地整治（高标准农田建设）项目</t>
    <phoneticPr fontId="8" type="noConversion"/>
  </si>
  <si>
    <t>2017年第二批省投资道县桥头乡土地复垦项目</t>
    <phoneticPr fontId="8" type="noConversion"/>
  </si>
  <si>
    <t>2017年第二批省投资道县新车乡土地复垦项目</t>
    <phoneticPr fontId="8" type="noConversion"/>
  </si>
  <si>
    <t>2017年第二批省投资道县白马渡镇土地复垦项目</t>
    <phoneticPr fontId="8" type="noConversion"/>
  </si>
  <si>
    <r>
      <t>2017</t>
    </r>
    <r>
      <rPr>
        <sz val="8"/>
        <rFont val="仿宋_GB2312"/>
        <family val="3"/>
        <charset val="134"/>
      </rPr>
      <t>年第二批省投资道县柑子园乡土地复垦项目</t>
    </r>
    <phoneticPr fontId="8" type="noConversion"/>
  </si>
  <si>
    <r>
      <t>2</t>
    </r>
    <r>
      <rPr>
        <sz val="8"/>
        <color indexed="8"/>
        <rFont val="仿宋_GB2312"/>
        <family val="3"/>
        <charset val="134"/>
      </rPr>
      <t>017年第二批省投资溆浦县历史遗留和自然灾害损毁土地复垦项目</t>
    </r>
    <phoneticPr fontId="8" type="noConversion"/>
  </si>
  <si>
    <t>2017年第二批省投资新化县白溪镇等五个乡镇土地复垦项目</t>
    <phoneticPr fontId="7" type="noConversion"/>
  </si>
  <si>
    <t>2017年第二批省投资泸溪县潭溪镇潭溪社区居委会、小章乡小章村历史遗留和自然灾害损毁土地复垦项目</t>
    <phoneticPr fontId="7" type="noConversion"/>
  </si>
  <si>
    <t>2017年第二批省投资泸溪县达岚镇、洗溪镇、兴隆场镇、白羊溪乡四个乡镇新田村等六个村历史遗留和自然灾害损毁土地复垦项目</t>
    <phoneticPr fontId="7" type="noConversion"/>
  </si>
  <si>
    <r>
      <rPr>
        <sz val="8"/>
        <rFont val="仿宋_GB2312"/>
        <family val="3"/>
        <charset val="134"/>
      </rPr>
      <t>2017年第二批省投资龙山县苗儿滩镇土地复垦项目</t>
    </r>
    <phoneticPr fontId="7" type="noConversion"/>
  </si>
  <si>
    <t>2017年第二批省投资龙山县红岩溪镇比沙村等两个村土地复垦项目</t>
    <phoneticPr fontId="7" type="noConversion"/>
  </si>
  <si>
    <t>2017年第二批省投资龙山县红岩溪镇肖家村等两个村土地复垦项目</t>
    <phoneticPr fontId="7" type="noConversion"/>
  </si>
  <si>
    <r>
      <rPr>
        <sz val="8"/>
        <rFont val="仿宋_GB2312"/>
        <family val="3"/>
        <charset val="134"/>
      </rPr>
      <t>2017年第二批省投资龙山县召市镇土地复垦项目</t>
    </r>
    <phoneticPr fontId="7" type="noConversion"/>
  </si>
  <si>
    <r>
      <rPr>
        <sz val="8"/>
        <rFont val="仿宋_GB2312"/>
        <family val="3"/>
        <charset val="134"/>
      </rPr>
      <t>2017年第二批省投资龙山县桂塘镇土地复垦项目</t>
    </r>
    <phoneticPr fontId="8" type="noConversion"/>
  </si>
  <si>
    <r>
      <rPr>
        <sz val="8"/>
        <rFont val="仿宋_GB2312"/>
        <family val="3"/>
        <charset val="134"/>
      </rPr>
      <t>2017年第二批省投资龙山县水田坝乡土地复垦项目</t>
    </r>
    <phoneticPr fontId="8" type="noConversion"/>
  </si>
  <si>
    <r>
      <rPr>
        <sz val="8"/>
        <rFont val="仿宋_GB2312"/>
        <family val="3"/>
        <charset val="134"/>
      </rPr>
      <t>2017年第二批省投资龙山县贾市乡土地复垦项目</t>
    </r>
    <phoneticPr fontId="8" type="noConversion"/>
  </si>
  <si>
    <r>
      <rPr>
        <b/>
        <sz val="8"/>
        <color indexed="8"/>
        <rFont val="仿宋_GB2312"/>
        <family val="3"/>
        <charset val="134"/>
      </rPr>
      <t>株洲市小计</t>
    </r>
    <phoneticPr fontId="7" type="noConversion"/>
  </si>
  <si>
    <t>项目名称</t>
    <phoneticPr fontId="8" type="noConversion"/>
  </si>
  <si>
    <t>长沙市小计</t>
    <phoneticPr fontId="8" type="noConversion"/>
  </si>
  <si>
    <t>总计</t>
    <phoneticPr fontId="8" type="noConversion"/>
  </si>
  <si>
    <t>湘潭市小计</t>
    <phoneticPr fontId="8" type="noConversion"/>
  </si>
  <si>
    <r>
      <rPr>
        <sz val="8"/>
        <color indexed="8"/>
        <rFont val="仿宋_GB2312"/>
        <family val="3"/>
        <charset val="134"/>
      </rPr>
      <t>炎陵县</t>
    </r>
    <phoneticPr fontId="8" type="noConversion"/>
  </si>
  <si>
    <r>
      <rPr>
        <sz val="8"/>
        <color indexed="8"/>
        <rFont val="仿宋_GB2312"/>
        <family val="3"/>
        <charset val="134"/>
      </rPr>
      <t>湘潭市本级及所辖区</t>
    </r>
    <phoneticPr fontId="8" type="noConversion"/>
  </si>
  <si>
    <r>
      <rPr>
        <sz val="8"/>
        <color indexed="8"/>
        <rFont val="仿宋_GB2312"/>
        <family val="3"/>
        <charset val="134"/>
      </rPr>
      <t>祁东县</t>
    </r>
    <phoneticPr fontId="8" type="noConversion"/>
  </si>
  <si>
    <t>衡东县</t>
    <phoneticPr fontId="8" type="noConversion"/>
  </si>
  <si>
    <r>
      <rPr>
        <sz val="8"/>
        <color indexed="8"/>
        <rFont val="仿宋_GB2312"/>
        <family val="3"/>
        <charset val="134"/>
      </rPr>
      <t>武冈市</t>
    </r>
    <phoneticPr fontId="8" type="noConversion"/>
  </si>
  <si>
    <r>
      <rPr>
        <sz val="8"/>
        <color indexed="8"/>
        <rFont val="仿宋_GB2312"/>
        <family val="3"/>
        <charset val="134"/>
      </rPr>
      <t>邵阳县</t>
    </r>
    <phoneticPr fontId="8" type="noConversion"/>
  </si>
  <si>
    <t>新邵县小计</t>
    <phoneticPr fontId="8" type="noConversion"/>
  </si>
  <si>
    <r>
      <rPr>
        <b/>
        <sz val="8"/>
        <color indexed="8"/>
        <rFont val="仿宋_GB2312"/>
        <family val="3"/>
        <charset val="134"/>
      </rPr>
      <t>邵阳市小计</t>
    </r>
    <phoneticPr fontId="7" type="noConversion"/>
  </si>
  <si>
    <r>
      <rPr>
        <b/>
        <sz val="8"/>
        <color indexed="8"/>
        <rFont val="仿宋_GB2312"/>
        <family val="3"/>
        <charset val="134"/>
      </rPr>
      <t>衡阳市小计</t>
    </r>
    <phoneticPr fontId="7" type="noConversion"/>
  </si>
  <si>
    <r>
      <rPr>
        <b/>
        <sz val="8"/>
        <rFont val="仿宋_GB2312"/>
        <family val="3"/>
        <charset val="134"/>
      </rPr>
      <t>岳阳市小计</t>
    </r>
    <phoneticPr fontId="7" type="noConversion"/>
  </si>
  <si>
    <r>
      <rPr>
        <sz val="8"/>
        <color indexed="8"/>
        <rFont val="仿宋_GB2312"/>
        <family val="3"/>
        <charset val="134"/>
      </rPr>
      <t>湘阴县</t>
    </r>
    <phoneticPr fontId="8" type="noConversion"/>
  </si>
  <si>
    <r>
      <rPr>
        <sz val="8"/>
        <color indexed="8"/>
        <rFont val="仿宋_GB2312"/>
        <family val="3"/>
        <charset val="134"/>
      </rPr>
      <t>临湘市</t>
    </r>
    <phoneticPr fontId="8" type="noConversion"/>
  </si>
  <si>
    <r>
      <rPr>
        <sz val="8"/>
        <color indexed="8"/>
        <rFont val="仿宋_GB2312"/>
        <family val="3"/>
        <charset val="134"/>
      </rPr>
      <t>平江县</t>
    </r>
    <phoneticPr fontId="8" type="noConversion"/>
  </si>
  <si>
    <r>
      <rPr>
        <b/>
        <sz val="8"/>
        <color indexed="8"/>
        <rFont val="仿宋_GB2312"/>
        <family val="3"/>
        <charset val="134"/>
      </rPr>
      <t>常德市小计</t>
    </r>
    <phoneticPr fontId="7" type="noConversion"/>
  </si>
  <si>
    <t>张家界市小计</t>
    <phoneticPr fontId="7" type="noConversion"/>
  </si>
  <si>
    <t>张家界市本级及所辖区小计</t>
    <phoneticPr fontId="7" type="noConversion"/>
  </si>
  <si>
    <t>桑植县小计</t>
    <phoneticPr fontId="8" type="noConversion"/>
  </si>
  <si>
    <t>慈利县小计</t>
    <phoneticPr fontId="8" type="noConversion"/>
  </si>
  <si>
    <r>
      <rPr>
        <b/>
        <sz val="8"/>
        <color indexed="8"/>
        <rFont val="仿宋_GB2312"/>
        <family val="3"/>
        <charset val="134"/>
      </rPr>
      <t>益阳市小计</t>
    </r>
    <phoneticPr fontId="7" type="noConversion"/>
  </si>
  <si>
    <t>安化县小计</t>
    <phoneticPr fontId="8" type="noConversion"/>
  </si>
  <si>
    <r>
      <t>郴州市小计</t>
    </r>
    <r>
      <rPr>
        <sz val="10"/>
        <color indexed="8"/>
        <rFont val="仿宋_GB2312"/>
        <family val="3"/>
        <charset val="134"/>
      </rPr>
      <t/>
    </r>
    <phoneticPr fontId="7" type="noConversion"/>
  </si>
  <si>
    <t>桂阳县</t>
    <phoneticPr fontId="8" type="noConversion"/>
  </si>
  <si>
    <r>
      <rPr>
        <b/>
        <sz val="8"/>
        <color indexed="8"/>
        <rFont val="仿宋_GB2312"/>
        <family val="3"/>
        <charset val="134"/>
      </rPr>
      <t>永州市小计</t>
    </r>
    <phoneticPr fontId="7" type="noConversion"/>
  </si>
  <si>
    <r>
      <rPr>
        <b/>
        <sz val="8"/>
        <color indexed="8"/>
        <rFont val="仿宋_GB2312"/>
        <family val="3"/>
        <charset val="134"/>
      </rPr>
      <t>怀化市小计</t>
    </r>
    <phoneticPr fontId="7" type="noConversion"/>
  </si>
  <si>
    <r>
      <rPr>
        <sz val="8"/>
        <color indexed="8"/>
        <rFont val="仿宋_GB2312"/>
        <family val="3"/>
        <charset val="134"/>
      </rPr>
      <t>芷江县</t>
    </r>
    <phoneticPr fontId="8" type="noConversion"/>
  </si>
  <si>
    <r>
      <rPr>
        <sz val="8"/>
        <color indexed="8"/>
        <rFont val="仿宋_GB2312"/>
        <family val="3"/>
        <charset val="134"/>
      </rPr>
      <t>中方县</t>
    </r>
    <phoneticPr fontId="8" type="noConversion"/>
  </si>
  <si>
    <t>麻阳县</t>
    <phoneticPr fontId="7" type="noConversion"/>
  </si>
  <si>
    <r>
      <rPr>
        <b/>
        <sz val="8"/>
        <color indexed="8"/>
        <rFont val="仿宋_GB2312"/>
        <family val="3"/>
        <charset val="134"/>
      </rPr>
      <t>娄底市小计</t>
    </r>
    <phoneticPr fontId="7" type="noConversion"/>
  </si>
  <si>
    <r>
      <rPr>
        <sz val="8"/>
        <color indexed="8"/>
        <rFont val="仿宋_GB2312"/>
        <family val="3"/>
        <charset val="134"/>
      </rPr>
      <t>双峰县</t>
    </r>
    <phoneticPr fontId="7" type="noConversion"/>
  </si>
  <si>
    <r>
      <rPr>
        <sz val="8"/>
        <color indexed="8"/>
        <rFont val="仿宋_GB2312"/>
        <family val="3"/>
        <charset val="134"/>
      </rPr>
      <t>新化县</t>
    </r>
    <phoneticPr fontId="7" type="noConversion"/>
  </si>
  <si>
    <r>
      <rPr>
        <b/>
        <sz val="8"/>
        <color indexed="8"/>
        <rFont val="仿宋_GB2312"/>
        <family val="3"/>
        <charset val="134"/>
      </rPr>
      <t>湘西土家族苗族自治州小计</t>
    </r>
    <phoneticPr fontId="7" type="noConversion"/>
  </si>
  <si>
    <r>
      <rPr>
        <sz val="8"/>
        <color indexed="8"/>
        <rFont val="仿宋_GB2312"/>
        <family val="3"/>
        <charset val="134"/>
      </rPr>
      <t>凤凰县</t>
    </r>
    <phoneticPr fontId="7" type="noConversion"/>
  </si>
  <si>
    <r>
      <rPr>
        <sz val="8"/>
        <color indexed="8"/>
        <rFont val="仿宋_GB2312"/>
        <family val="3"/>
        <charset val="134"/>
      </rPr>
      <t>花垣县</t>
    </r>
    <phoneticPr fontId="7" type="noConversion"/>
  </si>
  <si>
    <t>泸溪县</t>
    <phoneticPr fontId="8" type="noConversion"/>
  </si>
  <si>
    <r>
      <rPr>
        <sz val="8"/>
        <color indexed="8"/>
        <rFont val="仿宋_GB2312"/>
        <family val="3"/>
        <charset val="134"/>
      </rPr>
      <t>长沙市</t>
    </r>
    <phoneticPr fontId="8" type="noConversion"/>
  </si>
  <si>
    <r>
      <rPr>
        <sz val="8"/>
        <color indexed="8"/>
        <rFont val="仿宋_GB2312"/>
        <family val="3"/>
        <charset val="134"/>
      </rPr>
      <t>宁乡市</t>
    </r>
    <phoneticPr fontId="8" type="noConversion"/>
  </si>
  <si>
    <r>
      <rPr>
        <sz val="8"/>
        <color indexed="8"/>
        <rFont val="仿宋_GB2312"/>
        <family val="3"/>
        <charset val="134"/>
      </rPr>
      <t>株洲市</t>
    </r>
    <phoneticPr fontId="8" type="noConversion"/>
  </si>
  <si>
    <r>
      <rPr>
        <sz val="8"/>
        <color indexed="8"/>
        <rFont val="仿宋_GB2312"/>
        <family val="3"/>
        <charset val="134"/>
      </rPr>
      <t>湘潭市</t>
    </r>
    <phoneticPr fontId="8" type="noConversion"/>
  </si>
  <si>
    <r>
      <rPr>
        <sz val="8"/>
        <color indexed="8"/>
        <rFont val="仿宋_GB2312"/>
        <family val="3"/>
        <charset val="134"/>
      </rPr>
      <t>衡阳市</t>
    </r>
    <phoneticPr fontId="8" type="noConversion"/>
  </si>
  <si>
    <r>
      <rPr>
        <sz val="8"/>
        <color indexed="8"/>
        <rFont val="仿宋_GB2312"/>
        <family val="3"/>
        <charset val="134"/>
      </rPr>
      <t>邵阳市</t>
    </r>
    <phoneticPr fontId="8" type="noConversion"/>
  </si>
  <si>
    <r>
      <rPr>
        <sz val="8"/>
        <color indexed="8"/>
        <rFont val="仿宋_GB2312"/>
        <family val="3"/>
        <charset val="134"/>
      </rPr>
      <t>岳阳市</t>
    </r>
    <phoneticPr fontId="8" type="noConversion"/>
  </si>
  <si>
    <t>常德市</t>
    <phoneticPr fontId="8" type="noConversion"/>
  </si>
  <si>
    <r>
      <rPr>
        <sz val="8"/>
        <color indexed="8"/>
        <rFont val="仿宋_GB2312"/>
        <family val="3"/>
        <charset val="134"/>
      </rPr>
      <t>张家界市</t>
    </r>
    <phoneticPr fontId="8" type="noConversion"/>
  </si>
  <si>
    <r>
      <rPr>
        <sz val="8"/>
        <color indexed="8"/>
        <rFont val="仿宋_GB2312"/>
        <family val="3"/>
        <charset val="134"/>
      </rPr>
      <t>益阳市</t>
    </r>
    <phoneticPr fontId="8" type="noConversion"/>
  </si>
  <si>
    <t>郴州市</t>
    <phoneticPr fontId="8" type="noConversion"/>
  </si>
  <si>
    <r>
      <rPr>
        <sz val="8"/>
        <color indexed="8"/>
        <rFont val="仿宋_GB2312"/>
        <family val="3"/>
        <charset val="134"/>
      </rPr>
      <t>永州市</t>
    </r>
    <phoneticPr fontId="8" type="noConversion"/>
  </si>
  <si>
    <r>
      <rPr>
        <sz val="8"/>
        <color indexed="8"/>
        <rFont val="仿宋_GB2312"/>
        <family val="3"/>
        <charset val="134"/>
      </rPr>
      <t>怀化市</t>
    </r>
    <phoneticPr fontId="8" type="noConversion"/>
  </si>
  <si>
    <r>
      <rPr>
        <sz val="8"/>
        <color indexed="8"/>
        <rFont val="仿宋_GB2312"/>
        <family val="3"/>
        <charset val="134"/>
      </rPr>
      <t>娄底市</t>
    </r>
    <phoneticPr fontId="8" type="noConversion"/>
  </si>
  <si>
    <r>
      <rPr>
        <sz val="8"/>
        <color indexed="8"/>
        <rFont val="仿宋_GB2312"/>
        <family val="3"/>
        <charset val="134"/>
      </rPr>
      <t>湘西土家族苗族自治州</t>
    </r>
    <phoneticPr fontId="8" type="noConversion"/>
  </si>
  <si>
    <r>
      <t>一</t>
    </r>
    <r>
      <rPr>
        <b/>
        <sz val="9"/>
        <rFont val="仿宋_GB2312"/>
        <family val="3"/>
        <charset val="134"/>
      </rPr>
      <t/>
    </r>
  </si>
  <si>
    <t>二</t>
  </si>
  <si>
    <t>三</t>
  </si>
  <si>
    <t>五</t>
  </si>
  <si>
    <t>六</t>
  </si>
  <si>
    <t>七</t>
  </si>
  <si>
    <t>永定区</t>
    <rPh sb="0" eb="3">
      <t>_x0000__x0000__x0004_耀_x0004_张家界市_x0001__x000C__x000C_7_x0000__x0000__x0000__x0000__x0001__x0000__x0000_	耀	益阳市本级及所辖区_x0001__x000C__x000C_7_x0000__x0000__x0000__x0000__x0001__x0000__x0000__x0003_耀_x0003_资阳区_x0001__x000C__x000C_7_x0000__x0000__x0000__x0000__x0001__x0000__x0000__x001A_老_x001A_2018年宁乡市花明楼镇靳源村、杨林桥村土地复垦项目_x0000__x001E__x0001__x000C__x000C_7_x0000__x0000__x0000__x0000__x0001__x0000__x0000__x0016_老_x0016_2018年宁乡市双江口镇白玉社区土地复垦项目_x0000__x001E__x0001__x000C__x000C_7_x0000__x0000__x0000__x0000__x0001__x0000__x0000__x001A_老_x001A_2018年炎陵县鹿原镇玉江村、水口镇桃村土地复垦项目_x0000__x001E__x0001__x000C__x000C_7_x0000__x0000__x0000_懤_x0001__x0000__x0000__x0014_老_x0014_2018年雨湖区鹤岭镇南谷村土地复垦项目_x0000__x001E__x0001__x000C__x000C_7_x0000__x0000__x0000__x0001__x0000_ _x0000__x0015_老_x0015_2018年祁东县过水坪镇双九村土地复垦项目_x0000__x001E__x0001__x000C__x000C_7_x0000__x0000__x0000__x0001__x0001__x0000_¡_x0000__x0018_老_x0018_2018年武冈市邓元泰镇龙家桥村土地土地复垦项目_x0000__x001E__x0001__x000C__x000C_7_x0000__x0000__x0000__x0000__x0001__x0000_¢_x0000__x0016_老_x0016_2018年邵阳县塘渡口镇真如庵村土地复垦项目_x0000__x001E__x0001__x000C__x000C_7_x0000__x0000__x0000__x0001__x0001__x0000_£_x0000__x0015_老_x0015_2018年新宁县水庙镇枧杆山村土地复垦项目_x0000__x001E__x0001__x000C__x000C_7_x0000__x0000__x0000__x0000__x0001__x0000_¤_x0000__x0014_老_x0014_2018年新邵县雀塘镇草塘村土地复垦项目_x0000__x001E__x0001__x000C__x000C_7_x0000__x0000__x0000_抌_x0001__x0000_¥_x0000__x0015_耀_x0015_2018年湘阴县东塘镇东塘社区土地复垦项目_x0001__x000C__x000C_7_x0000__x0000__x0000_抌_x0001__x0000_¦_x0000__x0019_老_x0019_2018年临湘市白羊田镇方山村、万利村土地复垦项目_x0000__x001E__x0001__x000C__x000C_7_x0000__x0000__x0000_ӡ_x0001__x0000_§_x0000__x0014_老_x0014_2018年平江县梅仙镇高义村土地复垦项目_x0000__x001E__x0001__x000C__x000C_7_x0000__x0000__x0000_߀_x0001__x0000_¨_x0000__x001E_老_x001E_2018年临澧县四新岗镇天鹅社区、佘市桥镇殷家村土地复垦项目_x0000__x001E__x0001__x000C__x000C_7_x0000__x0000__x0000__x0000__x0001__x0000_©_x0000__x001C_老_x001C_2018年桃源县剪市镇狮子殿村、剪家溪居委会土地复垦项目_x0000__x001E__x0001__x000C__x000C_7_x0000__x0000__x0000__x0000__x0001__x0000_ª_x0000__x0015_老_x0015_2018年桑植县人潮溪镇龙鹤村土地复垦项目_x0000__x001E__x0001__x000C__x000C_7_x0000__x0000__x0000__x0000__x0001__x0000_«_x0000__x0015_老_x0015_2018年永定区尹家溪镇沧溪村土地复垦项目_x0000__x001E__x0001__x000C__x000C_7_x0000__x0000__x0000__x0000__x0001__x0000_¬_x0000__x001E_老_x001E_2018年慈利县江垭镇坼岩坪村、通津铺镇赵家坪村土地复垦项目_x0000__x001E__x0001__x000C__x000C_7_x0000__x0000__x0000__x0000__x0001__x0000_­_x0000__x0016_老_x0016_2018年资阳区新桥河镇龙光桥村土地复垦项目_x0000__x001E__x0001__x000C__x000C_7_x0000__x0000__x0000__x0000__x0001__x0000_®_x0000__x0019_老_x0019_2018年安化县烟溪镇双烟村、通溪桥村土地复垦项目_x0000__x001E__x0001__x000C__x000C_7_x0000__x0000__x0000__x0000__x0001__x0000_¯_x0000__x0016_老_x0016_2018年双牌县何家洞镇何家洞村土地复垦项目_x0000__x001E__x0001__x000C__x000C_7_x0000__x0000__x0000__x0000__x0001__x0000_°_x0000__x0016_老_x0016_2018年芷江县新店坪镇长畈沙村土地复垦项目_x0000__x001E__x0001__x000C__x000C_7_x0000__x0000__x0000__x0000__x0001__x0000_±_x0000__x0019_老_x0019_2018年沅陵县七甲坪镇扶桑村和桃坪村土地复垦项目_x0000__x001E__x0001__x000C__x000C_7_x0000__x0000__x0000__x0000__x0001__x0000_²_x0000__x0015_老_x0015_2018年麻阳县高村镇中寨坪村土地复垦项目_x0000__x001E__x0001__x000C__x000B_7_x0000__x0000__x0000__x0000__x0001__x0000_³_x0000__x0015_老_x0015_2018年中方县泸阳镇细缅垅村土地复垦项目_x0000__x001E__x0001__x000C__x000C_7_x0000__x0000__x0000__x0000__x0001__x0000_´_x0000__x0014_老_x0014_2018年双峰县甘棠镇山斗村土地复垦项目_x0000__x001E__x0001__x000C__x000B_7_x0000__x0000__x0000__x0000__x0001__x0000_µ_x0000__x0014_耀_x0014_2018年新化县西河镇铁山村土地复垦项目_x0001__x000C__x000B_7_x0000__x0000__x0000__x0001__x0000_¶_x0000__x001B_耀_x001B_2018年凤凰县茶田镇和平村、新场镇古林村土地复垦项目_x0001__x000C__x000B_7_x0000__x0000__x0000_筸_x0001__x0000_·_x0000__x0018_耀_x0018_2018年泸溪县达岚镇都用村、麻坪村土地复垦项目_x0001__x000C__x000B_7_x0000__x0000__x0000_抌_x0001__x0000_¸_x0000__x0014_耀_x0014_2018年花垣县雅桥乡岩科村土地复垦项目_x0001__x000C__x000B_7_x0000__x0000__x0000__x0004__x0001__x0000_¹_x0000__x0014_老_x0014_2018年保靖县普戎镇牙吾村土地复垦项目_x0000__x001E__x0001__x000C__x000B_7_x0000__x0000__x0000__xFFFF__x0001__x0000_º_x0000__x0003_耀_x0003_雨湖区_x0001__x000C__x000B_7_x0000__x0000__x0000__x0000__x0001__x0000_»_x0000_9耀9市本级。张国土资报〔2018〕20号，湘国土资函〔2018〕91号，原下达资金文号：湘财建指〔2015〕117号）_x0001__x000C__x000B_7_x0000__x0000__x0000__x0000__x0001__x0000_¼_x0000_5耀5张国土资报〔2018〕20号，湘国土资函〔2018〕91号，原下达资金文号：湘财建指〔2015〕117号）_x0001__x000C__x000B_7_x0000__x0000__x0000_ӡ_x0001__x0000_½_x0000__x001C__x0000__x001C_麻阳县30周年县庆项目（麻阳县数字县域地理空间框架建设）_x0001__x0000_¾_x0000_;耀;落实2013年省人民政府第11次专题会议纪要，对逢十庆典的民族自治县对口支持资金。资金申请文件：麻政〔2018〕42号_x0001__x000C__x000B_7_x0000__x0000__x0000_ָ_x0000__x0000__x0000__x0000_E耀E2017年第二批省投资历史遗留和自然灾害损毁土地复垦等项目预拨资金清算和2018年省投资历史遗留和自然灾害损毁土地复垦等项目资金预算明细表_x0001__x000C__x000C_7_x0000__x0000__x0000_孬_x0001__x0000_¿_x0000__x0008_耀_x0008_财政投资预算明细_x0001__x000C__x000C_7_x0000__x0000__x0000__x0000__x0001__x0000_À_x0000__x000E_耀_x000E_财政投资额（不含耕种补助费）_x0001__x000C__x000C_7_x0000__x0000__x0000__x0001__x0001__x0000_Á_x0000__x0002_耀_x0002_附件_x0001__x000C__x000C_7_x0000__x0000__x0000_懢_x0001__x0000_Â_x0000__x0005_耀_x0005_已预拨资金_x0001__x000C__x000C_7_x0000__x0000__x0000_懢_x0001__x0000_Ã_x0000__x0005_耀_x0005_宁乡市小计_x0001__x000C__x000C_7_x0000__x0000__x0000_懢_x0001__x0000_Ä_x0000_&amp;耀&amp;2017年第二批省投资沅陵县官庄镇宁乡铺村历史遗留和自然灾害损毁土地复垦项目_x0001__x000C__x000C_7_x0000__x0000__x0000_绘_x0001__x0000_Å_x0000_+耀+2017年第二批省投资沅陵县麻溪铺镇肖家坳村等三个村历史遗留和自然灾害损毁土地复垦项目_x0001__x000C__x000C_7_x0000__x0000__x0000__x0000__x0001__x0000_Æ_x0000_+耀+2017年第二批省投资泸溪县合水镇溪州村等六个村历史遗留和自然灾害损毁土地复垦项目  _x0001__x000C__x000B_7_x0000__x0000__x0000__x0000__x0001__x0000_Ç_x0000_;耀;该项目已预拨资金100.70万元为湘财建指〔2017〕75号预拨给新宁县回龙镇土地复垦项目的资金，原预拨资金项目取消。_x0001__x000C__x000C_7_x0000__x0000__x0000__x0001__x0000_È_x0000_;耀;该项目已预拨资金368.82万元为湘财建指〔2017〕75号预拨给衡东县霞流镇土地复垦项目的资金，原预拨资金项目取消。_x0001__x000C__x000C_7_x0000__x0000__x0000__x0000__x0001__x0000_É_x0000_;耀;该项目已预拨资金302.92万元为湘财建指〔2017〕75号预拨给新宁县金石镇土地复垦项目的资金，原预拨资金项目取消。_x0001__x000C__x000C_7_x0000__x0000__x0000_脄_x0001__x0000_Ê_x0000_;耀;该项目已预拨资金339.06万元为湘财建指〔2017〕75号预拨给安仁县禾市乡土地复垦项目的资金，原预拨资金项目取消。_x0001__x000C__x000C_7_x0000__x0000__x0000_莨_x0001__x0000_Ë_x0000_&lt;耀&lt;该项目已预拨资金445.19万元为湘财建指〔2017〕75号预拨给双牌县五里牌镇土地复垦项目的资金，原预拨资金项目取消。_x0001__x000C__x000C_7_x0000__x0000__x0000__x0000__x0001__x0000_Ì_x0000_;耀;该项目已预拨资金351.40万元为湘财建指〔2017〕75号预拨双牌县理家坪乡土地复垦项目的资金，原预拨资金项目取消。_x0001__x000C__x000C_7_x0000__x0000__x0000__x0000__x0001__x0000_Í_x0000_n耀n该项目已预拨资金966.19万元为湘财建指〔2017〕75号预拨给沅陵县官庄镇黄土铺村等3个村土地复垦项目、麻溪铺镇土地复垦项目、楠木铺乡土地复垦项目、凉水井镇土地复垦项目、盘古乡土地复垦项目的资金，原预拨资金项目取消。_x0001__x000C__x000C_7_x0000__x0000__x0000__x0001__x0001__x0000_Î_x0000_耀该批项目已预拨资金2499.08万元为湘财建指〔2017〕75号预拨给泸溪县合水镇土地复垦项目、白沙镇红岩村等两个村土地复垦项目、白沙镇刘家滩村等两个村土地复垦项目、小章乡土地复垦项目、永兴场乡土地复垦项目、浦市镇青草村等两个村土地复垦项目、浦市镇银井冲村等两个村土地复垦项目的资金，原预拨资金项目取消。_x0001__x000C__x000C_7_x0000__x0000__x0000__x0000__x0001__x0000_Ï_x0000_R耀R该批项目已预拨资金792.60万元为湘财建指〔2017〕75号预拨给新邵县新田铺镇土地复垦项目、陈家坊镇土地复垦项目、雀塘镇土地复垦项目的资金，原预拨资金项目取消。_x0001__x000C__x000C_7_x0000__x0000__x0000__x0000__x0001__x0000_Ð_x0000_E耀E该项目已预拨资金353.97万元为湘财建指〔2017〕75号预拨给新化县洋溪镇土地复垦项目、天门乡土地复垦项目的资金，原预拨资金项目取消。_x0001__x000C__x000C_7_x0000__x0000__x0000__x0000__x0001__x0000_Ñ_x0000_;耀;该项目已预拨资金293.20万元为湘财建指〔2017〕75号预拨给新宁县安山乡土地复垦项目的资金，原预拨资金项目取消。_x0001__x000C__x000C_7_x0000__x0000__x0000__x0002__x0001__x0000_Ò_x0000_;耀;该项目已预拨资金366.30万元为湘财建指〔2017〕75号预拨给新宁县高桥镇土地复垦项目的资金，原预拨资金项目取消。_x0001__x000C__x000C_7_x0000__x0000__x0000_஠_x0001__x0000_Ó_x0000_r耀r该项目已预拨资金1004.51万元为湘财建指〔2017〕75号预拨给溆浦县桐木溪乡土地复垦项目、观音阁镇土地复垦项目、思蒙乡土地复垦项目、桥江镇土地复垦项目、九溪江乡土地复垦项目、谭家湾镇土地复垦项目的资金，原预拨资金项目取消。_x0001__x000C__x000C_7_x0000__x0000__x0000__x0000__x0001__x0000_Ô_x0000__x0001_耀_x0001_十_x0001__x000C__x000C_7_x0000__x0000__x0000__x0000__x0001__x0000_Õ_x0000__x0002_耀_x0002_十一_x0001__x000C__x000C_7_x0000__x0000__x0000__x0000__x0001__x0000_Ö_x0000__x0002_耀_x0002_十二_x0001__x000C__x000C_7_x0000__x0000__x0000_䀀_x0001__x0000_×_x0000__x0002_耀_x0002_十三_x0001__x000C__x000C_7_x0000__x0000__x0000__x0001__x0001__x0000_Ø_x0000__x0002_耀_x0002_十四_x0001__x000C__x000C_7_x0000__x0000__x0000_懣_x0001__x0000_Ù_x0000_o耀o该批项目已预拨资金2160.45万元为湘财建指〔2017〕75号预拨给慈利县溪口镇岗头村等三个村、溪口镇和爱村等两个村、金岩土家族乡、庄塌乡、金坪乡、东岳观镇、国太桥乡和阳和土家族乡土地复垦项目的资金，原预拨资金项目取消。_x0001__x000C__x000C_7_x0000__x0000__x0000_ӡ_x0000__x0000__x0000__x0000_!_x0000_!清算和下达省投资历史遗留和自然灾害损毁土地复垦等项目资金预算明细表_x0001__x0000_Ú_x0000_!耀!清算和下达省投资历史遗留和自然灾害损毁土地复垦等项目资金预算明细表_x0001__x000C__x000C_7_x0000__x0000__x0000_＀_x0001__x0000__x0001__x0000__x0000__x0000__x0000__x0000__x0000__x0000__x0000__x0000__x0000__x0000__x0000__x0000_ࢌ懤_x0000__x0000__x0001__x0000__x0001__x0000__x0000__x0000__x0000__x0000__x0000__x0000__x0000__x0000__x0000__x0000__x0000__x0000_࣐懤_x0000__x0000__x0001__x0000__x0001__x0000__x0000__x0000__x0000__x0000__x0000__x0000__x0000__x0000__x0000__x0000__x0000__x0000_औ懤_x0000__x0000__x0001__x0000__x0001__x0000__x0000__x0000__x0000__x0000__x0000__x0000__x0000__x0000__x0000__x0000__x0000__x0000_क़懤_x0000__x0000__x0001__x0000__x0001__x0000__x0000__x0000__x0000__x0000__x0000__x0000__x0000__x0000__x0000__x0000__x0000__x0000_জ懤_x0000__x0000__x0001__x0000__x0001__x0000__x0000__x0000__x0000__x0000__x0000__x0000__x0000__x0000__x0000__x0000__x0000__x0000_ৠ懤_x0000__x0000__x0001__x0000__x0001__x0000__x0000__x0000__x0000__x0000__x0000__x0000__x0000__x0000__x0000__x0000__x0000__x0000_ਤ懤_x0000__x0000__x0001__x0000__x0001__x0000__x0000__x0000__x0000__x0000__x0000__x0000__x0000__x0000__x0000__x0000__x0000__x0000_੨懤_x0000__x0000__x0001__x0000__x0001__x0000__x0000__x0000__x0000__x0000__x0000__x0000__x0000__x0000__x0000__x0000__x0000__x0000_બ懤_x0000__x0000__x0001__x0000__x0001__x0000__x0000__x0000__x0000__x0000__x0000__x0000__x0000__x0000__x0000__x0000__x0000__x0000_૰懤_x0001__x0000__x0001__x0000__x0001_䀀_x0001__x0000__x0001__x0000_軠ӡ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ಈ懤_x0000__x0000__x0001__x0000__x0001__x0000__x0000__x0000__x0000__x0000__x0000__x0000__x0000__x0000__x0000__x0000__x0000__x0000_ೌ懤_x0000__x0000__x0001__x0000__x0001__x0000__x0000__x0000__x0000__x0000__x0000__x0000__x0000__x0000__x0000__x0000__x0000__x0000_ഐ懤_x0000__x0000__x0001__x0000__x0001__x0000__x0000__x0000__x0000__x0000__x0000__x0000__x0000__x0000__x0000__x0000__x0000__x0000_ൔ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ภ懤_x0000__x0000__x0001__x0000__x0001__x0000__x0000__x0000__x0000__x0000__x0000__x0000__x0000__x0000__x0000__x0000__x0000__x0000_๤懤_x0000__x0000__x0001__x0000__x0001__x0000__x0000__x0000__x0000__x0000__x0000__x0000__x0000__x0000__x0000__x0000__x0000__x0000_ຨ懤_x0000__x0000__x0001__x0000__x0001__x0000__x0000__x0000__x0000__x0000__x0000__x0000__x0000__x0000__x0000__x0000__x0000__x0000_垰懣ā_x0000_א抌軘ӡ䶄懣ā_x0000_ݬ抌軨ӡ跘懣ā_x0000_抌輀ӡ抌輈ӡᎰ懣Ā_x0000_ጠ懣Ā_x0000_א抌輘ӡ䶄懣ā_x0000_抌輨ӡ_xDA68_懢_x0003__x0000__xFFFF__xFFFF__x0003_䀀_x0004__x0000__x0004__x0000_轐ӡ_x0001__x0000__x0006__x0000_轰ӡ抌鉰ӡ抌鉸ӡ抌銀ӡ抌銈ӡ辤ӡ辠ӡ邜ӡ邘ӡ鄴ӡ鄰ӡ抌釸ӡ抌鈠ӡ抌鉈ӡ鴰懤鵔懤_x0000__x0000__x0000__x0000__x0000__x0000__x0000__x0000__xFFFF__xFFFF__x0001__x0000__x0001__x0000__x0000__x0000__x0004__x0000__x0004__x0000_还ӡ造ӡ抌迸ӡ抌造ӡ抌遈ӡ抌遰ӡ懣_x0000__x0000__x0001__x0000__x0001__x0000__x0000__x0000__x0000__x0000__x0000__x0000__x0000__x0000__x0000__x0000__x0000__x0000_懣_x0001__x0000__x0001__x0000__x0001_䀀_x0000__x0000__x0000__x0000__x0000__x0000__x0000__x0000__x0001__x0000_銐ӡ懣_x0000__x0000__x0001__x0000__x0001__x0000__x0000__x0000__x0000__x0000__x0000__x0000__x0000__x0000__x0000__x0000__x0000__x0000_懣_x0000__x0000__x0001__x0000__x0001__x0000__x0000__x0000__x0000__x0000__x0000__x0000__x0000__x0000__x0000__x0000__x0000__x0000_鴰懤鵔懤_x0000__x0000__x0000__x0000__x0000__x0000__x0000__x0000__xFFFF__xFFFF__x0001__x0000__x0001__x0000__x0000__x0000__x0002__x0000__x0002__x0000_郐ӡ郠ӡ抌郠ӡ抌鄈ӡ懣_x0001__x0000__x0001__x0000__x0001_䀀_x0001__x0000__x0001__x0000_馠ӡ_x0000__x0000__x0000__x0000__x0000__x0000_懣_x0000__x0000__x0001__x0000__x0001__x0000__x0000__x0000__x0000__x0000__x0000__x0000__x0000__x0000__x0000__x0000__x0000__x0000_鴰懤鵔懤_x0000__x0000__x0000__x0000__x0000__x0000__x0000__x0000__xFFFF__xFFFF__x0000__x0000__x0001__x0000__x0000__x0000__x0003__x0000__x0003__x0000_酨ӡ_x0000__x0000_抌醀ӡ抌醨ӡ抌釐ӡ懣_x0000__x0000__x0001__x0000__x0001__x0000__x0000__x0000__x0000__x0000__x0000__x0000__x0000__x0000__x0000__x0000__x0000__x0000_懣_x0000__x0000__x0001__x0000__x0001__x0000__x0000__x0000__x0000__x0000__x0000__x0000__x0000__x0000__x0000__x0000__x0000__x0000_懣_x0000__x0000__x0001__x0000__x0001__x0000__x0000__x0000__x0000__x0000__x0000__x0000__x0000__x0000__x0000__x0000__x0000__x0000_懣_x0000__x0000__x0001__x0000__x0000__x0000__x0000__x0000__x0000__x0000__x0000__x0000__x0000__x0000__x0000__x0000__x0000__x0000_懣_x0000__x0000__x0001__x0000__x0000__x0000__x0000__x0000__x0000__x0000__x0000__x0000__x0000__x0000__x0000__x0000__x0000__x0000_懣_x0000__x0000__x0001__x0000__x0000__x0000__x0000__x0000__x0000__x0000__x0000__x0000__x0000__x0000__x0000__x0000__x0000__x0000_懣Ā_x0000_懣Ā_x0000_懣Ā_x0000_礼懣Ā_x0000_銜ӡ銘ӡ鴰懤鵔懤_x0000__x0000__x0000__x0000__x0000__x0000__x0000__x0000__xFFFF__xFFFF__x0001__x0000__x0001__x0000__x0000__x0000__x0006__x0000__x0006__x0000_鋐ӡ鎠ӡ抌錀ӡ抌錨ӡ抌鍐ӡ抌鍸ӡ抌鎠ӡ抌鏈ӡќ懤_x0000__x0000__x0001__x0000__x0001__x0000__x0000__x0000__x0000__x0000__x0000__x0000__x0000__x0000__x0000__x0000__x0000__x0000_Ҡ懤_x0000__x0000__x0001__x0000__x0001__x0000__x0000__x0000__x0000__x0000__x0000__x0000__x0000__x0000__x0000__x0000__x0000__x0000_Ӥ懤_x0000__x0000__x0001__x0000__x0001__x0000__x0000__x0000__x0000__x0000__x0000__x0000__x0000__x0000__x0000__x0000__x0000__x0000_Ԩ懤_x0000__x0000__x0001__x0000__x0001__x0000__x0000__x0000__x0000__x0000__x0000__x0000__x0000__x0000__x0000__x0000__x0000__x0000_լ懤_x0001__x0000__x0001__x0000__x0001_䀀_x0001__x0000__x0001__x0000_鏰ӡ_x0000__x0000__x0001__x0000_鏸ӡܸ懤_x0000__x0000__x0001__x0000__x0001__x0000__x0000__x0000__x0000__x0000__x0000__x0000__x0000__x0000__x0000__x0000__x0000__x0000_抌饸ӡ鐄ӡ鐀ӡ鴰懤鵔懤_x0000__x0000__x0000__x0000__x0000__x0000__x0000__x0000__xFFFF__xFFFF__x0000__x0000__xFFFF__xFFFF__x0000__x0000__x001C__x0000__x001C__x0000_鐸ӡ_x0000__x0000_抌锘ӡ抌镀ӡ抌镨ӡ抌閐ӡ抌閸ӡ抌闠ӡ抌阈ӡ抌阰ӡ抌陘ӡ抌隀ӡ抌隨ӡ抌雐ӡ抌雸ӡ抌霠ӡ抌靈ӡ抌靰ӡ抌鞘ӡ抌韀ӡ抌韨ӡ抌預ӡ抌頸ӡ抌顠ӡ抌颈ӡ抌颰ӡ抌飘ӡ抌餀ӡ抌館ӡ抌饐ӡݼ懤_x0000__x0000__x0001__x0000__x0001__x0000__x0000__x0000__x0000__x0000__x0000__x0000__x0000__x0000__x0000__x0000__x0000__x0000_߀懤_x0000__x0000__x0001__x0000__x0001_䀀_x0001__x0000__x0001__x0000_馀ӡ_x0000__x0000__x0000__x0000__x0000__x0000_ࠄ懤_x0000__x0000__x0001__x0000__x0001__x0000__x0000__x0000__x0000__x0000__x0000__x0000__x0000__x0000__x0000__x0000__x0000__x0000_ࡈ懤_x0000__x0000__x0001__x0000__x0001__x0000__x0000__x0000__x0000__x0000__x0000__x0000__x0000__x0000__x0000__x0000__x0000__x0000_ࢌ懤_x0000__x0000__x0001__x0000__x0001__x0000__x0000__x0000__x0000__x0000__x0000__x0000__x0000__x0000__x0000__x0000__x0000__x0000_࣐懤_x0000__x0000__x0001__x0000__x0001__x0000__x0000__x0000__x0000__x0000__x0000__x0000__x0000__x0000__x0000__x0000__x0000__x0000_औ懤_x0000__x0000__x0001__x0000__x0001__x0000__x0000__x0000__x0000__x0000__x0000__x0000__x0000__x0000__x0000__x0000__x0000__x0000_क़懤_x0000__x0000__x0001__x0000__x0001__x0000__x0000__x0000__x0000__x0000__x0000__x0000__x0000__x0000__x0000__x0000__x0000__x0000_জ懤_x0000__x0000__x0001__x0000__x0001__x0000__x0000__x0000__x0000__x0000__x0000__x0000__x0000__x0000__x0000__x0000__x0000__x0000_ৠ懤_x0000__x0000__x0001__x0000__x0001__x0000__x0000__x0000__x0000__x0000__x0000__x0000__x0000__x0000__x0000__x0000__x0000__x0000_ਤ懤_x0000__x0000__x0001__x0000__x0001__x0000__x0000__x0000__x0000__x0000__x0000__x0000__x0000__x0000__x0000__x0000__x0000__x0000_੨懤_x0000__x0000__x0001__x0000__x0001__x0000__x0000__x0000__x0000__x0000__x0000__x0000__x0000__x0000__x0000__x0000__x0000__x0000_બ懤_x0000__x0000__x0001__x0000__x0001__x0000__x0000__x0000__x0000__x0000__x0000__x0000__x0000__x0000__x0000__x0000__x0000__x0000_૰懤_x0000__x0000__x0001__x0000__x0001_䀀_x0001__x0000__x0001__x0000_馐ӡ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ಈ懤_x0000__x0000__x0001__x0000__x0001__x0000__x0000__x0000__x0000__x0000__x0000__x0000__x0000__x0000__x0000__x0000__x0000__x0000_ೌ懤_x0000__x0000__x0001__x0000__x0001__x0000__x0000__x0000__x0000__x0000__x0000__x0000__x0000__x0000__x0000__x0000__x0000__x0000_ഐ懤_x0000__x0000__x0001__x0000__x0001__x0000__x0000__x0000__x0000__x0000__x0000__x0000__x0000__x0000__x0000__x0000__x0000__x0000_ൔ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ภ懤_x0000__x0000__x0001__x0000__x0001__x0000__x0000__x0000__x0000__x0000__x0000__x0000__x0000__x0000__x0000__x0000__x0000__x0000_๤懤_x0000__x0000__x0001__x0000__x0001__x0000__x0000__x0000__x0000__x0000__x0000__x0000__x0000__x0000__x0000__x0000__x0000__x0000_ຨ懤_x0000__x0000__x0001__x0000__x0001__x0000__x0000__x0000__x0000__x0000__x0000__x0000__x0000__x0000__x0000__x0000__x0000__x0000_垰懣ā_x0000_א抌馈ӡ䶄懣ā_x0000_ݬ抌馘ӡ跘懣ā_x0000_抌馨ӡٴ懣Ā_x0000_抌馸ӡ늬懢_x0003__x0000__xFFFF__xFFFF__x0003_䀀_x0000__x0000__x0000__x0000__x0000__x0000__x0002__x0000__x0003__x0000_駠ӡ駼ӡ駸ӡ抌骐ӡ抌骸ӡ鴰懤鵔懤_x0000__x0000__x0000__x0000__x0000__x0000__x0000__x0000__xFFFF__xFFFF__x0001__x0000__x0001__x0000__x0001__x0000__x0002__x0000__x0002__x0000_騰ӡ驀ӡ_xDFEC_抌驀ӡ抌驨ӡ䄨懣_x0001__x0000__x0001__x0000__x0001_䀀_x0000__x0000__x0000__x0000__x0000__x0000__x0004__x0000__x0008__x0000_髠ӡ䃤懣_x0000__x0000__x0001__x0000__x0001__x0000__x0000__x0000__x0000__x0000__x0000__x0000__x0000__x0000__x0000__x0000__x0000__x0000__xDF7C_懢_x0001__x0000__x0001__x0000__x0000_䀀_x0000__x0000__x0000__x0000__x0000__x0000__x0001__x0000__x0004__x0000_ꐐӡ뒘懢_x0001__x0000__x0001__x0000__x0000_䀀_x0004__x0000__x0004__x0000_ꗠӡ_x0000__x0000__x0005__x0000_ꘀӡ抌鬠ӡ抌魈ӡ抌魰ӡ抌鮘ӡ抌鯀ӡ抌鯨ӡ抌鰐ӡ抌鰸ӡ䡈懣_x0000__x0000__x0001__x0000__x0000__x0000__x0000__x0000__x0000__x0000__x0000__x0000__x0000__x0000__x0000__x0000__x0000__x0000_䢌懣_x0000__x0000__x0001__x0000__x0000__x0000__x0000__x0000__x0000__x0000__x0000__x0000__x0000__x0000__x0000__x0000__x0000__x0000_䣐懣_x0000__x0000__x0001__x0000__x0000__x0000__x0000__x0000__x0000__x0000__x0000__x0000__x0000__x0000__x0000__x0000__x0000__x0000_䤔懣_x0000__x0000__x0001__x0000__x0000__x0000__x0000__x0000__x0000__x0000__x0000__x0000__x0000__x0000__x0000__x0000__x0000__x0000_䥘懣_x0001__x0000__x0001__x0000__x0000_䀀	_x0000_	_x0000_鱠ӡ_x0000__x0000__x0001__x0000_鲨ӡ䦜懣_x0000__x0000__x0001__x0000__x0000__x0000__x0000__x0000__x0000__x0000__x0000__x0000__x0000__x0000__x0000__x0000__x0000__x0000_䧠懣_x0000__x0000__x0001__x0000__x0000__x0000__x0000__x0000__x0000__x0000__x0000__x0000__x0000__x0000__x0000__x0000__x0000__x0000_䯜懣_x0000__x0000__x0001__x0000__x0000__x0000__x0000__x0000__x0000__x0000__x0000__x0000__x0000__x0000__x0000__x0000__x0000__x0000_抌鸈ӡ抌鸐ӡ抌鸘ӡ抌鸠ӡ抌鸨ӡ抌鸰ӡ抌鸸ӡ抌鹀ӡ抌鹈ӡ鲴ӡ鲰ӡ鴰懤鵔懤_x0000__x0000__x0000__x0000__x0000__x0000__x0000__x0000__xFFFF__xFFFF__x0001__x0000__x0001__x0000__x0001__x0000__x0006__x0000__x0006__x0000_鳨ӡ鵀ӡ抌鴘ӡ抌鵀ӡ抌鵨ӡ抌鶐ӡ抌鶸ӡ抌鷠ӡ韐懣_x0000__x0000__x0001__x0000__x0001__x0000__x0000__x0000__x0000__x0000__x0000__x0000__x0000__x0000__x0000__x0000__x0000__x0000_頔懣_x0001__x0000__x0001__x0000__x0001_䀀_x0003__x0000__x0003__x0000_鹐ӡ_x0000__x0000__x0001__x0000_鹨ӡ願懣_x0000__x0000__x0001__x0000__x0001__x0000__x0000__x0000__x0000__x0000__x0000__x0000__x0000__x0000__x0000__x0000__x0000__x0000_颜懣_x0000__x0000__x0001__x0000__x0001__x0000__x0000__x0000__x0000__x0000__x0000__x0000__x0000__x0000__x0000__x0000__x0000__x0000_飠懣_x0000__x0000__x0001__x0000__x0001__x0000__x0000__x0000__x0000__x0000__x0000__x0000__x0000__x0000__x0000__x0000__x0000__x0000_餤懣_x0000__x0000__x0001__x0000__x0001__x0000__x0000__x0000__x0000__x0000__x0000__x0000__x0000__x0000__x0000__x0000__x0000__x0000_㎴懤Ā_x0000_䉸懣Ā_x0000_䛨懣Ā_x0000_䱠懣_x0000__x0000_䊘懣_x0000__x0000_䊸懣_x0000__x0000_䋘懣_x0000__x0000_䛈懣_x0000__x0000_䞘懣Ā_x0000_抌ꏨӡ抌ꏰӡ抌ꏸӡ鹴ӡ鹰ӡ鴰懤鵔懤_x0000__x0000__x0000__x0000__x0000__x0000__x0000__x0000__xFFFF__xFFFF__x0001__x0000__xFFFF__xFFFF__x0000__x0000__x001C__x0000__x001C__x0000_麨ӡꁐӡ抌龈ӡ抌龰ӡ抌鿘ӡ抌ꀀӡ抌ꀨӡ抌ꁐӡ抌ꁸӡ抌ꂠӡ抌ꃈӡ抌ꃰӡ抌ꄘӡ抌ꅀӡ抌ꅨӡ抌ꆐӡ抌ꆸӡ抌ꇠӡ抌ꈈӡ抌ꈰӡ抌ꉘӡ抌ꊀӡ抌ꊨӡ抌ꋐӡ抌ꋸӡ抌ꌠӡ抌ꍈӡ抌ꍰӡ抌ꎘӡ抌ꏀӡݼ懤_x0000__x0000__x0001__x0000__x0001__x0000__x0000__x0000__x0000__x0000__x0000__x0000__x0000__x0000__x0000__x0000__x0000__x0000_߀懤_x0000__x0000__x0001__x0000__x0001__x0000__x0000__x0000__x0000__x0000__x0000__x0000__x0000__x0000__x0000__x0000__x0000__x0000_ࠄ懤_x0000__x0000__x0001__x0000__x0001__x0000__x0000__x0000__x0000__x0000__x0000__x0000__x0000__x0000__x0000__x0000__x0000__x0000_ࡈ懤_x0000__x0000__x0001__x0000__x0001__x0000__x0000__x0000__x0000__x0000__x0000__x0000__x0000__x0000__x0000__x0000__x0000__x0000_ࢌ懤_x0000__x0000__x0001__x0000__x0001__x0000__x0000__x0000__x0000__x0000__x0000__x0000__x0000__x0000__x0000__x0000__x0000__x0000_࣐懤_x0001__x0000__x0001__x0000__x0001_䀀_x0001__x0000__x0001__x0000_ꐀӡ_x0000__x0000__x0000__x0000__x0000__x0000_औ懤_x0000__x0000__x0001__x0000__x0001__x0000__x0000__x0000__x0000__x0000__x0000__x0000__x0000__x0000__x0000__x0000__x0000__x0000_क़懤_x0000__x0000__x0001__x0000__x0001__x0000__x0000__x0000__x0000__x0000__x0000__x0000__x0000__x0000__x0000__x0000__x0000__x0000_জ懤_x0000__x0000__x0001__x0000__x0001__x0000__x0000__x0000__x0000__x0000__x0000__x0000__x0000__x0000__x0000__x0000__x0000__x0000_ৠ懤_x0000__x0000__x0001__x0000__x0001__x0000__x0000__x0000__x0000__x0000__x0000__x0000__x0000__x0000__x0000__x0000__x0000__x0000_ਤ懤_x0000__x0000__x0001__x0000__x0001__x0000__x0000__x0000__x0000__x0000__x0000__x0000__x0000__x0000__x0000__x0000__x0000__x0000_੨懤_x0000__x0000__x0001__x0000__x0001__x0000__x0000__x0000__x0000__x0000__x0000__x0000__x0000__x0000__x0000__x0000__x0000__x0000_બ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ಈ懤_x0000__x0000__x0001__x0000__x0001__x0000__x0000__x0000__x0000__x0000__x0000__x0000__x0000__x0000__x0000__x0000__x0000__x0000_ೌ懤_x0000__x0000__x0001__x0000__x0001__x0000__x0000__x0000__x0000__x0000__x0000__x0000__x0000__x0000__x0000__x0000__x0000__x0000_ഐ懤_x0000__x0000__x0001__x0000__x0001__x0000__x0000__x0000__x0000__x0000__x0000__x0000__x0000__x0000__x0000__x0000__x0000__x0000_ൔ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ภ懤_x0000__x0000__x0001__x0000__x0001__x0000__x0000__x0000__x0000__x0000__x0000__x0000__x0000__x0000__x0000__x0000__x0000__x0000_๤懤_x0000__x0000__x0001__x0000__x0001__x0000__x0000__x0000__x0000__x0000__x0000__x0000__x0000__x0000__x0000__x0000__x0000__x0000_ຨ懤_x0000__x0000__x0001__x0000__x0001__x0000__x0000__x0000__x0000__x0000__x0000__x0000__x0000__x0000__x0000__x0000__x0000__x0000_ﶨ懣ā_x0000_﷈懣_x0000__x0000_Ф懤_x0000__x0000_א抌ꐈӡ䶄懣ā_x0000_ٸ抌ꐰӡۀ抌ꑘӡڐ抌ꒀӡ抌꒨ӡ懢_x0001__x0000__x0001__x0000__x0001_䀀_x0003__x0000__x0003__x0000_ꓐӡ_x0000__x0000__x0001__x0000_ꓨӡ懢_x0001__x0000__x0001__x0000__x0001_䀀_x0002__x0000__x0002__x0000_ꕠӡ_x0000__x0000__x0001__x0000_ꕰӡ懢_x0000__x0000__x0001__x0000__x0000__x0000__x0000__x0000__x0000__x0000__x0000__x0000__x0000__x0000__x0000__x0000__x0000__x0000_懢_x0000__x0000__x0001__x0000__x0000__x0000__x0000__x0000__x0000__x0000__x0000__x0000__x0000__x0000__x0000__x0000__x0000__x0000_抌ꔘӡو抌ꔠӡ抌ꔨӡ抌ꓰӡ懢_x0001__x0000__x0001__x0000__x0000_䀀_x0003__x0000__x0003__x0000_ꔰӡ_x0000__x0000__x0000__x0000__x0000__x0000_ﰬ懢ā_x0000_懢_x0000__x0000_懢_x0000__x0000_抌ꕈӡ抌ꕐӡ抌ꕘӡ懢ā_x0000_懢ā_x0000_懢ā_x0000_抌ꖠӡ抌ꖨӡ抌ꕸӡ懢_x0001__x0000__x0001__x0000__x0000_䀀_x0003__x0000__x0003__x0000_ꖰӡ_x0000__x0000__x0000__x0000__x0000__x0000_ﺜ懢ā_x0000_廊懢ā_x0000_抌ꗈӡ抌ꗐӡ抌ꗘӡ懢ā_x0000_懢ā_x0000_懢ā_x0000_֠抌꛰ӡ抌꛸ӡ抌꜀ӡ抌꜈ӡ抌꘨ӡ抌Ꙑӡ抌ꙸӡ抌ꚠӡ抌ꛈӡ懢_x0001__x0000__x0001__x0000__x0000_䀀_x0003__x0000__x0003__x0000_꜐ӡ_x0000__x0000__x0000__x0000__x0000__x0000_懢_x0000__x0000__x0001__x0000__x0000__x0000__x0000__x0000__x0000__x0000__x0000__x0000__x0000__x0000__x0000__x0000__x0000__x0000_懢_x0000__x0000__x0001__x0000__x0000__x0000__x0000__x0000__x0000__x0000__x0000__x0000__x0000__x0000__x0000__x0000__x0000__x0000_懢_x0000__x0000__x0001__x0000__x0000__x0000__x0000__x0000__x0000__x0000__x0000__x0000__x0000__x0000__x0000__x0000__x0000__x0000_懢_x0000__x0000__x0001__x0000__x0000__x0000__x0000__x0000__x0000__x0000__x0000__x0000__x0000__x0000__x0000__x0000__x0000__x0000_ƈ懣_x0000__x0000_懣_x0000__x0000_懢_x0000__x0000_ﰌ懢_x0000__x0000_抌Ꜩӡ抌ꜰӡ抌Ꜹӡ㏔懤Ā_x0000_㎴懤Ā_x0000_懢_x0000__x0000_ꝌӡꝈӡ鴰懤鵔懤_x0000__x0000__x0000__x0000__x0000__x0000__x0000__x0000__xFFFF__xFFFF__x0003__x0000__xFFFF__xFFFF__x0003__x0000__x0006__x0000__x0006__x0000_Ꞁӡꠀӡ抌Ʞӡ抌Ꟙӡ抌ꠀӡ抌꠨ӡ抌ꡐӡ抌꡸ӡ꿔懢_x0000__x0000__x0001__x0000__x0001__x0000__x0000__x0000__x0000__x0000__x0000__x0000__x0000__x0000__x0000__x0000__x0000__x0000__xDE50_懢_x0001__x0000__x0001__x0000__x0001_䀀_x0000__x0000__x0000__x0000__x0000__x0000__x0000__x0000__x0001__x0000_ꢠӡ_xDD9C_懢_x0001__x0000__x0001__x0000__x0001_䀀_x0002__x0000__x0002__x0000_꾐ӡ_x0001__x0000__x0003__x0000_꾠ӡ뀘懢_x0000__x0000__x0001__x0000__x0001__x0000__x0000__x0000__x0000__x0000__x0000__x0000__x0000__x0000__x0000__x0000__x0000__x0000__xD8A4_懢_x0000__x0000__x0001__x0000__x0001__x0000__x0000__x0000__x0000__x0000__x0000__x0000__x0000__x0000__x0000__x0000__x0000__x0000__xDD58_懢_x0000__x0000__x0001__x0000__x0001__x0000__x0000__x0000__x0000__x0000__x0000__x0000__x0000__x0000__x0000__x0000__x0000__x0000_ꢬӡꢨӡ鴰懤鵔懤_x0000__x0000__x0000__x0000__x0000__x0000__x0000__x0000__xFFFF__xFFFF__x0001__x0000__x0001__x0000__x0000__x0000__x0006__x0000__x0006__x0000_꣠ӡꦰӡ抌ꤐӡ抌ꤸӡ抌ꥠӡ抌ꦈӡ抌ꦰӡ抌꧘ӡќ懤_x0000__x0000__x0001__x0000__x0001__x0000__x0000__x0000__x0000__x0000__x0000__x0000__x0000__x0000__x0000__x0000__x0000__x0000_Ҡ懤_x0000__x0000__x0001__x0000__x0001__x0000__x0000__x0000__x0000__x0000__x0000__x0000__x0000__x0000__x0000__x0000__x0000__x0000_Ӥ懤_x0000__x0000__x0001__x0000__x0001__x0000__x0000__x0000__x0000__x0000__x0000__x0000__x0000__x0000__x0000__x0000__x0000__x0000_Ԩ懤_x0000__x0000__x0001__x0000__x0001__x0000__x0000__x0000__x0000__x0000__x0000__x0000__x0000__x0000__x0000__x0000__x0000__x0000_լ懤_x0001__x0000__x0001__x0000__x0001_䀀_x0001__x0000__x0001__x0000_ꨀӡ_x0000__x0000__x0001__x0000_ꨈӡܸ懤_x0000__x0000__x0001__x0000__x0001__x0000__x0000__x0000__x0000__x0000__x0000__x0000__x0000__x0000__x0000__x0000__x0000__x0000_抌꾈ӡꨔӡꨐӡ鴰懤鵔懤_x0000__x0000__x0000__x0000__x0000__x0000__x0000__x0000__xFFFF__xFFFF__x0000__x0000__xFFFF__xFFFF__x0000__x0000__x001C__x0000__x001C__x0000_ꩈӡ_x0000__x0000_抌ꬨӡ抌ꭐӡ抌ꭸӡ抌ꮠӡ抌ꯈӡ抌꯰ӡ抌갘ӡ抌걀ӡ抌걨ӡ抌겐ӡ抌겸ӡ抌고ӡ抌괈ӡ抌괰ӡ抌굘ӡ抌궀ӡ抌궨ӡ抌귐ӡ抌그ӡ抌긠ӡ抌깈ӡ抌깰ӡ抌꺘ӡ抌껀ӡ抌껨ӡ抌꼐ӡ抌꼸ӡ抌꽠ӡݼ懤_x0000__x0000__x0001__x0000__x0001__x0000__x0000__x0000__x0000__x0000__x0000__x0000__x0000__x0000__x0000__x0000__x0000__x0000_߀懤_x0000__x0000__x0001__x0000__x0001__x0000__x0000__x0000__x0000__x0000__x0000__x0000__x0000__x0000__x0000__x0000__x0000__x0000_ࠄ懤_x0000__x0000__x0001__x0000__x0001__x0000__x0000__x0000__x0000__x0000__x0000__x0000__x0000__x0000__x0000__x0000__x0000__x0000_ࡈ懤_x0000__x0000__x0001__x0000__x0001__x0000__x0000__x0000__x0000__x0000__x0000__x0000__x0000__x0000__x0000__x0000__x0000__x0000_ࢌ懤_x0000__x0000__x0001__x0000__x0001__x0000__x0000__x0000__x0000__x0000__x0000__x0000__x0000__x0000__x0000__x0000__x0000__x0000_࣐懤_x0000__x0000__x0001__x0000__x0001__x0000__x0000__x0000__x0000__x0000__x0000__x0000__x0000__x0000__x0000__x0000__x0000__x0000_औ懤_x0000__x0000__x0001__x0000__x0001__x0000__x0000__x0000__x0000__x0000__x0000__x0000__x0000__x0000__x0000__x0000__x0000__x0000_क़懤_x0000__x0000__x0001__x0000__x0001__x0000__x0000__x0000__x0000__x0000__x0000__x0000__x0000__x0000__x0000__x0000__x0000__x0000_জ懤_x0000__x0000__x0001__x0000__x0001__x0000__x0000__x0000__x0000__x0000__x0000__x0000__x0000__x0000__x0000__x0000__x0000__x0000_ৠ懤_x0000__x0000__x0001__x0000__x0001__x0000__x0000__x0000__x0000__x0000__x0000__x0000__x0000__x0000__x0000__x0000__x0000__x0000_ਤ懤_x0000__x0000__x0001__x0000__x0001__x0000__x0000__x0000__x0000__x0000__x0000__x0000__x0000__x0000__x0000__x0000__x0000__x0000_੨懤_x0000__x0000__x0001__x0000__x0001__x0000__x0000__x0000__x0000__x0000__x0000__x0000__x0000__x0000__x0000__x0000__x0000__x0000_બ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ಈ懤_x0000__x0000__x0001__x0000__x0001__x0000__x0000__x0000__x0000__x0000__x0000__x0000__x0000__x0000__x0000__x0000__x0000__x0000_ೌ懤_x0000__x0000__x0001__x0000__x0001__x0000__x0000__x0000__x0000__x0000__x0000__x0000__x0000__x0000__x0000__x0000__x0000__x0000_ഐ懤_x0000__x0000__x0001__x0000__x0001__x0000__x0000__x0000__x0000__x0000__x0000__x0000__x0000__x0000__x0000__x0000__x0000__x0000_ൔ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ภ懤_x0000__x0000__x0001__x0000__x0001__x0000__x0000__x0000__x0000__x0000__x0000__x0000__x0000__x0000__x0000__x0000__x0000__x0000_๤懤_x0000__x0000__x0001__x0000__x0001__x0000__x0000__x0000__x0000__x0000__x0000__x0000__x0000__x0000__x0000__x0000__x0000__x0000_ຨ懤_x0000__x0000__x0001__x0000__x0001__x0000__x0000__x0000__x0000__x0000__x0000__x0000__x0000__x0000__x0000__x0000__x0000__x0000_垰懣ā_x0000_抌날ӡ抌남ӡ抌꾸ӡ꿤ӡ꿠ӡ抌끸ӡఌ懣_x0001__x0000__x0001__x0000__x0000_䀀_x0000__x0000__x0000__x0000__x0000__x0000__x0000__x0000__x0001__x0000_낰ӡ鴰懤鵔懤_x0000__x0000__x0000__x0000__x0000__x0000__x0000__x0000__xFFFF__xFFFF__x0001__x0000__x0001__x0000__x0000__x0000__x0002__x0000__x0002__x0000_뀘ӡ끐ӡ抌뀨ӡ抌끐ӡᆸ懣_x0000__x0000__x0001__x0000__x0001__x0000__x0000__x0000__x0000__x0000__x0000__x0000__x0000__x0000__x0000__x0000__x0000__x0000_ଜ懣_x0001__x0000__x0001__x0000__x0001_䀀_x0001__x0000__x0001__x0000_렐ӡ_x0000__x0000__x0001__x0000_렘ӡୠ懣_x0000__x0000__x0001__x0000__x0000__x0000__x0000__x0000__x0000__x0000__x0000__x0000__x0000__x0000__x0000__x0000__x0000__x0000_஠懣_x0000__x0000_ᆔ懣Ā_x0000_抌낸ӡ഼懣_x0002__x0000__xFFFF__xFFFF__x0002_䀀_x0001__x0000__x0001__x0000_냠ӡ_x0000__x0000__x0001__x0000_냨ӡ抌뉈ӡ냴ӡ냰ӡ鴰懤鵔懤_x0000__x0000__x0000__x0000__x0000__x0000__x0000__x0000__xFFFF__xFFFF__x0001__x0000__x0001__x0000__x0001__x0000__x0006__x0000__x0006__x0000_넨ӡ뇸ӡ抌녘ӡ抌놀ӡ抌놨ӡ抌뇐ӡ抌뇸ӡ抌눠ӡ韐懣_x0000__x0000__x0001__x0000__x0001__x0000__x0000__x0000__x0000__x0000__x0000__x0000__x0000__x0000__x0000__x0000__x0000__x0000_頔懣_x0000__x0000__x0001__x0000__x0001__x0000__x0000__x0000__x0000__x0000__x0000__x0000__x0000__x0000__x0000__x0000__x0000__x0000_願懣_x0000__x0000__x0001__x0000__x0001__x0000__x0000__x0000__x0000__x0000__x0000__x0000__x0000__x0000__x0000__x0000__x0000__x0000_颜懣_x0000__x0000__x0001__x0000__x0001__x0000__x0000__x0000__x0000__x0000__x0000__x0000__x0000__x0000__x0000__x0000__x0000__x0000_飠懣_x0001__x0000__x0001__x0000__x0001_䀀_x0001__x0000__x0001__x0000_뉐ӡ_x0000__x0000__x0001__x0000_뉘ӡ餤懣_x0000__x0000__x0001__x0000__x0001__x0000__x0000__x0000__x0000__x0000__x0000__x0000__x0000__x0000__x0000__x0000__x0000__x0000_ᑬ懣ā_x0000_抌럘ӡ뉤ӡ뉠ӡ鴰懤鵔懤_x0000__x0000__x0000__x0000__x0000__x0000__x0000__x0000__xFFFF__xFFFF__x0002__x0000__xFFFF__xFFFF__x0000__x0000__x001C__x0000__x001C__x0000_늘ӡ떀ӡ抌델ӡ抌뎠ӡ抌돈ӡ抌돰ӡ抌되ӡ抌둀ӡ抌둨ӡ抌뒐ӡ抌뒸ӡ抌든ӡ抌딈ӡ抌따ӡ抌땘ӡ抌떀ӡ抌떨ӡ抌뗐ӡ抌뗸ӡ抌똠ӡ抌뙈ӡ抌뙰ӡ抌뚘ӡ抌뛀ӡ抌뛨ӡ抌뜐ӡ抌뜸ӡ抌띠ӡ抌랈ӡ抌랰ӡݼ懤_x0000__x0000__x0001__x0000__x0001_䀀_x0001__x0000__x0001__x0000_럠ӡ_x0000__x0000__x0000__x0000__x0000__x0000_߀懤_x0001__x0000__x0001__x0000__x0001_䀀_x0001__x0000__x0001__x0000_렀ӡ_x0000__x0000__x0000__x0000__x0000__x0000_ࠄ懤_x0000__x0000__x0001__x0000__x0001__x0000__x0000__x0000__x0000__x0000__x0000__x0000__x0000__x0000__x0000__x0000__x0000__x0000_ࡈ懤_x0000__x0000__x0001__x0000__x0001__x0000__x0000__x0000__x0000__x0000__x0000__x0000__x0000__x0000__x0000__x0000__x0000__x0000_ࢌ懤_x0000__x0000__x0001__x0000__x0001__x0000__x0000__x0000__x0000__x0000__x0000__x0000__x0000__x0000__x0000__x0000__x0000__x0000_࣐懤_x0000__x0000__x0001__x0000__x0001__x0000__x0000__x0000__x0000__x0000__x0000__x0000__x0000__x0000__x0000__x0000__x0000__x0000_औ懤_x0000__x0000__x0001__x0000__x0001__x0000__x0000__x0000__x0000__x0000__x0000__x0000__x0000__x0000__x0000__x0000__x0000__x0000_क़懤_x0000__x0000__x0001__x0000__x0001__x0000__x0000__x0000__x0000__x0000__x0000__x0000__x0000__x0000__x0000__x0000__x0000__x0000_জ懤_x0000__x0000__x0001__x0000__x0001__x0000__x0000__x0000__x0000__x0000__x0000__x0000__x0000__x0000__x0000__x0000__x0000__x0000_ৠ懤_x0000__x0000__x0001__x0000__x0001__x0000__x0000__x0000__x0000__x0000__x0000__x0000__x0000__x0000__x0000__x0000__x0000__x0000_ਤ懤_x0000__x0000__x0001__x0000__x0001__x0000__x0000__x0000__x0000__x0000__x0000__x0000__x0000__x0000__x0000__x0000__x0000__x0000_੨懤_x0000__x0000__x0001__x0000__x0001__x0000__x0000__x0000__x0000__x0000__x0000__x0000__x0000__x0000__x0000__x0000__x0000__x0000_બ懤_x0000__x0000__x0001__x0000__x0001__x0000__x0000__x0000__x0000__x0000__x0000__x0000__x0000__x0000__x0000__x0000__x0000__x0000_૰懤_x0001__x0000__x0001__x0000__x0001_䀀_x0001__x0000__x0001__x0000_런ӡ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ಈ懤_x0000__x0000__x0001__x0000__x0001__x0000__x0000__x0000__x0000__x0000__x0000__x0000__x0000__x0000__x0000__x0000__x0000__x0000_ೌ懤_x0000__x0000__x0001__x0000__x0001__x0000__x0000__x0000__x0000__x0000__x0000__x0000__x0000__x0000__x0000__x0000__x0000__x0000_ഐ懤_x0000__x0000__x0001__x0000__x0001__x0000__x0000__x0000__x0000__x0000__x0000__x0000__x0000__x0000__x0000__x0000__x0000__x0000_ൔ懤_x0000__x0000__x0001__x0000__x0001__x0000__x0000__x0000__x0000__x0000__x0000__x0000__x0000__x0000__x0000__x0000__x0000__x0000_඘懤_x0000__x0000__x0001__x0000__x0001__x0000__x0000__x0000__x0000__x0000__x0000__x0000__x0000__x0000__x0000__x0000__x0000__x0000_ො懤_x0000__x0000__x0001__x0000__x0001__x0000__x0000__x0000__x0000__x0000__x0000__x0000__x0000__x0000__x0000__x0000__x0000__x0000_ภ懤_x0000__x0000__x0001__x0000__x0001__x0000__x0000__x0000__x0000__x0000__x0000__x0000__x0000__x0000__x0000__x0000__x0000__x0000_๤懤_x0000__x0000__x0001__x0000__x0001__x0000__x0000__x0000__x0000__x0000__x0000__x0000__x0000__x0000__x0000__x0000__x0000__x0000_ຨ懤_x0000__x0000__x0001__x0000__x0001__x0000__x0000__x0000__x0000__x0000__x0000__x0000__x0000__x0000__x0000__x0000__x0000__x0000_垰懣ā_x0000_א抌럨ӡ䶄懣ā_x0000_ݬ抌럸ӡ跘懣ā_x0000_א抌레ӡ䶄懣ā_x0000_抌롈ӡ抌렠ӡ懢_x0001__x0000__x0001__x0000__x0000_䀀_x0004__x0000__x0004__x0000_롐ӡ_x0000__x0000__x0000__x0000__x0000__x0000_懢Ā_x0000_抌롰ӡ抌롸ӡ抌뢀ӡ抌뢈ӡ跘懣Ā_x0000_貐懣Ā_x0000_貰懣Ā_x0000_趸懣Ā_x0000_抌뢰ӡ抌룘ӡ抌뤀ӡ抌뤨ӡ끰懢_x0000__x0000__x0001__x0000__x0000__x0000__x0000__x0000__x0000__x0000__x0000__x0000__x0000__x0000__x0000__x0000__x0000__x0000_내懢_x0000__x0000__x0001__x0000__x0000__x0000__x0000__x0000__x0000__x0000__x0000__x0000__x0000__x0000__x0000__x0000__x0000__x0000_뻐懢_x0000__x0000__x0001__x0000__x0000__x0000__x0000__x0000__x0000__x0000__x0000__x0000__x0000__x0000__x0000__x0000__x0000__x0000_懢_x0000__x0000__x0001__x0000__x0000__x0000__x0000__x0000__x0000__x0000__x0000__x0000__x0000__x0000__x0000__x0000__x0000__x0000_抌류ӡ볐懢_x0000__x0000__xFFFF__xFFFF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ನ_x0000_쀨ӡ_x0000__x0000__x0000__x0000__x0000__x0000_ހ_x0000__x0000__x0001_Θ_x0000__x0000_긨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0002__x0000__x0006__x0000__x000C__x0000_쀨ӡ쫠.쯐;_x0000__x0000_세ӡ_x0000__x0000__x0000__x0000__x0000__x0000_	_x0000__x0003__x0000_	_x0000__x0003__x0000__x0010__x0000_Ə_x0000__xFFFF__xFFFF__xFFFF__xFFFF__x0001__x0000__x0001__x0000__x0000__x0000__x0000__x0000__x0000__x0000__x0000__x0000__x0000__x0000__x0000__x0000__x0000__x0000__x0000__x0000__x0000__x0000__x0001__x0000_㌰_x0000__x0000__x0000_쀈ӡ_x0000__x0000__x0000__x0000_섰ӡ쀈ӡ_x0000__x0000__x0000__x0000_ހ_x0000__x0000__x0006_Θ_x0000__x0000_긨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0002__x0000__x0006__x0000__x000C__x0000_섰ӡ쫠.쯐;_x0000__x0000_숸ӡ쀰ӡ쌸ӡ_x0000__x0000_	_x0000__x0003__x0000_	_x0000__x0003__x0000__x0010__x0000_Ə_x0000__xFFFF__xFFFF__xFFFF__xFFFF__x0001__x0000__x0001__x0000__x0000__x0000__x0000__x0000__x0000__x0000__x0000__x0000_섐ӡ_x0000__x0000__x0000__x0000__x0000__x0000__x0000__x0000__x0002__x0000_ᄰ_x0000__x0000__x0000__x0000__x0000_숰ӡ섐ӡ_x0000__x0000__x0000__x0000_ހ_x0000__x0001__x0008_Θ_x0000__x0000_Ꝩ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001D__x0000__x0006__x0000__x000C__x0000_숰ӡ쫠.쯐;쌸ӡ_x0000__x0000_세ӡ_x0000__x0000__x0000__x0000_	_x0000__x0003__x0000_	_x0000__x0003__x0000__x0010__x0000_Ə_x0000__xFFFF__xFFFF__xFFFF__xFFFF__x0001__x0000__x0001__x0000__x0000__x0000__x0000__x0000__x0000__x0000__x0000__x0000_숐ӡ_x0000__x0000__x0000__x0000__x0000__x0000__x0000__x0000__x0000__x0000_š_x0000__x0000__x0000__x0000__x0000_쌰ӡ섐ӡ_x0000__x0000__x0000__x0000_ހ_x0000__x0000__x0005_Θ_x0000__x0000_Ꙩ摪_x0000__x0000_ꘐ摪_x0000__x0000__x0000__x0000_ހ_x0000__x0016__x0000__x0000__x0000__x0000__x0000_ހ_x0000__x0016__x0000_Ȕ_x0000__x0016__x0000__xFFFF__xFFFF__x0000__x0000__x0000__x0000__x0000__x0000__x0016__x0000__x0000__x0000__x0000__x0000__x0000__x0000__x0016__x0000__x001C__x0000__x0006__x0000__x000C__x0000_쌰ӡ쫠.쯐;_x0000__x0000_쐸ӡ세ӡ쐸ӡ_x0000__x0000_	_x0000__x0003__x0000_	_x0000__x0003__x0000_!_x0000_এ_x0000__xFFFF__xFFFF__xFFFF__xFFFF__x0001__x0000__x0001__x0000__x0000__x0000__x0000__x0000__x0000__x0000__x0016__x0000_쌐ӡ_x0000__x0000__x0000__x0000__x0000__x0000__x0000__x0000__x0001__x0000_̰_x0000__x0000__x0000__x0000__x0000_쐰ӡ쌐ӡ_x0000__x0000__x0000__x0000_ހ_x0000__x0000__x0005_Θ_x0000__x0000_Ꙩ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001C__x0000__x0006__x0000__x000C__x0000_쐰ӡ쫠.쯐;_x0000__x0000_씸ӡ쌸ӡ윸ӡ_x0000__x0000__x0000__x0000__x0000__x0000__x0000__x0000__x0000__x0000_1_x0000_Ə_x0000__xFFFF__xFFFF__xFFFF__xFFFF__x0001__x0000__x0001__x0000__x0000__x0000__x0000__x0000__x0000__x0000__x0000__x0000_쐐ӡ_x0000__x0000__x0000__x0000__x0000__x0000__x0000__x0000__x0003__x0000_͂_x0000__x0000__x0000__x0000__x0000_씰ӡ쐐ӡ_x0000__x0000__x0000__x0000__x0000__x0000__x0001__x0005_Θ_x0000__x0000_Ꙩ摪_x0000__x0000_ꘐ摪_x0000__x0000__x0000__x0000__x0000__x0000__x0016__x0000__x0000__x0000__x0000__x0000__x0000__x0000__x0016__x0000__x0000__x0000__x0000__x0000__xFFFF__xFFFF__x0000__x0000__x0000__x0000__x0000__x0000__x0016__x0000__x0000__x0000__x0000__x0000__x0000__x0000__x0016__x0000__x001C__x0000__x0006__x0000__x000C__x0000_씰ӡ쫠.쯐;옸ӡ_x0000__x0000_쐸ӡ_x0000__x0000__x0000__x0000__x0000__x0000__x0000__x0000__x0000__x0000__x0000__x0000_0_x0000__x000E__x0000__xFFFF__xFFFF__xFFFF__xFFFF__x0001__x0000__x0001__x0000__x0000__x0000__x0000__x0000__x0000__x0000__x0016__x0000_씐ӡ_x0000__x0000__x0000__x0000__x0000__x0000__x0000__x0000__x0000__x0000_0_x0000__x0000__x0000__x0000__x0000_옰ӡ쐐ӡ_x0000__x0000__x0000__x0000_b_x0000__x0001__x0005_Θ_x0000__x0000_Ꙩ摪_x0000__x0000_ꘐ摪_x0000__x0000__x0000__x0000_b_x0000__x0016__x0000__x0000__x0000__x0000__x0000_b_x0000__x0016__x0000__x0000__x0000__x0000__x0000__xFFFF__xFFFF__x0000__x0000__x0000__x0000__x0000__x0000__x0016__x0000__x0000__x0000__x0000__x0000__x0000__x0000__x0016__x0000__x001C__x0000__x0006__x0000__x000C__x0000_옰ӡ쫠.쯐;윸ӡ_x0000__x0000_쐸ӡ_x0000__x0000__x0000__x0000__x0000__x0000__x0003__x0000__x0000__x0000__x0003__x0000_4_x0000_Ǝ_x0000__xFFFF__xFFFF__xFFFF__xFFFF__x0001__x0000__x0001__x0000__x0000__x0000__x0000__x0000__x0000__x0000__x0016__x0000_옐ӡ_x0000__x0000__x0000__x0000__x0000__x0000__x0000__x0000__x0000__x0000_@_x0000__x0000__x0000__x0000__x0000_윰ӡ쐐ӡb_x0000__x0000__x0000_ܞ_x0000__x0000__x0005_挠τ_x0000__x0000_Ꙩ摪_x0000__x0000_ꘐ摪b_x0000__x0000__x0000_ܞ_x0000__x0016__x0000_b_x0000__x0000__x0000_ܞ_x0000__x0016__x0000__x0000__x0000__x0000__x0000__xFFFF__xFFFF__x0000__x0000__x0000__x0000__x0000__x0000__x0016__x0000__x0000__x0000__x0000__x0000__x0000__x0000__x0016__x0000__x001C__x0000__x0006__x0000__x000C__x0000_윰ӡ쫠.쯐;_x0000__x0000_져ӡ쐸ӡ쥐ӡ_x0000__x0000__x0000__x0000__x0003__x0000__x0000__x0000__x0003__x0000_1_x0000_Ə_x0000__xFFFF__xFFFF__xFFFF__xFFFF__x0001__x0000__x0001__x0000__x0000__x0000__x0000__x0000__x0000__x0000__x0016__x0000_윐ӡ_x0000__x0000__x0000__x0000__x0000__x0000__x0000__x0000__x0002__x0000_͂_x0000__x0000__x0000__x0000__x0000_젰ӡ윐ӡb_x0000__x0000__x0000_լ_x0000__x0002__x0002_揀τ_x0000__x0000_僀摎_x0000__x0000_ꘐ摪b_x0000__x0000__x0000_լ_x0000__x0016__x0000_b_x0000__x0000__x0000_լ_x0000__x0016__x0000__x0000__x0000__x0000__x0000__x0000__x0000__x0000__x0000__x0000__x0000__x0000__x0000__x0016__x0000__x0000__x0000__x0000__x0000__x0000__x0000__x0016__x0000__x0011__x0000__x0008__x0000__x0011__x0000_젰ӡ쫠.쯐;쥐ӡ_x0000__x0000_윸ӡ_x0000__x0000__x0000__x0000__x0000__x0000__x0000__x0000__x0000__x0000__x0000__x0000_1_x0000_ԯ_x0000__xFFFF__xFFFF__xFFFF__xFFFF__x0001__x0000__x0001__x0000__x0000__x0000__x0000__x0000__x0000__x0000__x0016__x0000__x0000__x0000__x0000__x0000__x0000__x0000__x0000__x0000_Z_x0000__x0016__x0000__x0000__x0000__x0000__x0000_ǀ_x0000_점ӡ_x0000__x0000__x0000__x0000__x0000__x0000__x0000__x0000__x0003__x0000_쥈ӡ윐ӡ׎_x0000__x0000__x0000_Ʋ_x0000__x0000__x0005_摠τ_x0000__x0000_Ꙩ摪_x0000__x0000_ꘐ摪׎_x0000__x0000__x0000_Ʋ_x0000__x0016__x0000_׎_x0000__x0000__x0000_Ʋ_x0000__x0016__x0000__x0000__x0000__x0000__x0000__xFFFF__xFFFF__x0000__x0000__x0000__x0000__x0000__x0000__x0016__x0000__x0000__x0000__x0000__x0000__x0000__x0000__x0016__x0000__x001C__x0000__x0006__x0000__x000C__x0000_쥈ӡ쫠.쯐;_x0000__x0000_쩐ӡ윸ӡ쵐ӡ_x0000__x0000__x0000__x0000__x0003__x0000__x0000__x0000__x0003__x0000_0_x0000_Ɗ_x0000__xFFFF__xFFFF__xFFFF__xFFFF__x0001__x0000__x0001__x0000__x0000__x0000__x0000__x0000__x0000__x0000__x0016__x0000_줨ӡ_x0000__x0000__x0000__x0000__x0000__x0000__x0000__x0000__x0004__x0000_B_x0000__x0000__x0000__x0000__x0000_쩈ӡ줨ӡ׎_x0000__x0000__x0000_À_x0000__x0000__x0005_ᲀ͹_x0000__x0000_Ꙩ摪_x0000__x0000_ꘐ摪׎_x0000__x0000__x0000_À_x0000__x0016__x0000_׎_x0000__x0000__x0000_À_x0000__x0016__x0000__x0000__x0000__x0000__x0000__xFFFF__xFFFF__x0000__x0000__x0000__x0000__x0000__x0000__x0016__x0000__x0000__x0000__x0000__x0000__x0000__x0000__x0016__x0000__x001C__x0000__x0006__x0000__x000C__x0000_쩈ӡ쫠.쯐;쭐ӡ칐ӡ쥐ӡ칐ӡ_x0000__x0000__x0000__x0000__x0000__x0000__x0000__x0000__x0000__x0000_0_x0000_Ɗ_x0000__xFFFF__xFFFF__xFFFF__xFFFF__x0001__x0000__x0001__x0000__x0000__x0000__x0000__x0000__x0000__x0000__x0016__x0000_쨨ӡ_x0000__x0000__x0000__x0000__x0000__x0000__x0000__x0000__x0001__x0000_A_x0000__x0000__x0000__x0000__x0000_쭈ӡ줨ӡڎ_x0000__x0000__x0000__x0000__x0000__x0001__x0005_切ϖ_x0000__x0000_Ꙩ摪_x0000__x0000_ꘐ摪ڎ_x0000__x0000__x0000__x0000__x0000__x0016__x0000_ڎ_x0000__x0000__x0000__x0000__x0000__x0016__x0000__x0000__x0000__x0000__x0000__xFFFF__xFFFF__x0000__x0000__x0000__x0000__x0000__x0000__x0016__x0000__x0000__x0000__x0000__x0000__x0000__x0000__x0016__x0000__x001C__x0000__x0006__x0000__x000C__x0000_쭈ӡ쫠.쯐;챐ӡ_x0000__x0000_쥐ӡ_x0000__x0000__x0000__x0000__x0000__x0000__x0003__x0000__x0000__x0000__x0003__x0000_0_x0000__x000E__x0000__xFFFF__xFFFF__xFFFF__xFFFF__x0001__x0000__x0001__x0000__x0000__x0000__x0000__x0000__x0000__x0000__x0016__x0000_쬨ӡ_x0000__x0000__x0000__x0000__x0000__x0000__x0000__x0000__x0000__x0000_0_x0000__x0000__x0000__x0000__x0000_챈ӡ줨ӡڎ_x0000__x0000__x0000__x0000__x0000__x0001__x0005_猪ϖ_x0000__x0000_Ꙩ摪_x0000__x0000_ꘐ摪ڎ_x0000__x0000__x0000__x0000__x0000__x0016__x0000_ڎ_x0000__x0000__x0000__x0000__x0000__x0016__x0000__x0000__x0000__x0000__x0000__xFFFF__xFFFF__x0000__x0000__x0000__x0000__x0000__x0000__x0016__x0000__x0000__x0000__x0000__x0000__x0000__x0000__x0016__x0000__x001C__x0000__x0006__x0000__x000C__x0000_챈ӡ쫠.쯐;쵐ӡ_x0000__x0000_쥐ӡ_x0000__x0000__x0000__x0000__x0000__x0000__x0003__x0000__x0000__x0000__x0003__x0000_0_x0000__x000E__x0000__xFFFF__xFFFF__xFFFF__xFFFF__x0001__x0000__x0001__x0000__x0000__x0000__x0000__x0000__x0000__x0000__x0016__x0000_차ӡ_x0000__x0000__x0000__x0000__x0000__x0000__x0000__x0000__x0000__x0000_0_x0000__x0000__x0000__x0000__x0000_쵈ӡ줨ӡڎ_x0000__x0000__x0000_ò_x0000__x0001__x0005_⛠ϗ_x0000__x0000_Ꙩ摪_x0000__x0000_ꘐ摪ڎ_x0000__x0000__x0000_ò_x0000__x0016__x0000_ڎ_x0000__x0000__x0000_ò_x0000__x0016__x0000__x0000__x0000__x0000__x0000__xFFFF__xFFFF__x0000__x0000__x0000__x0000__x0000__x0000__x0016__x0000__x0000__x0000__x0000__x0000__x0000__x0000__x0016__x0000__x001C__x0000__x0006__x0000__x000C__x0000_쵈ӡ쫠.쯐;_x0000__x0000__x0000__x0000_쥐ӡ_x0000__x0000__x0000__x0000__x0000__x0000__x0003__x0000__x0000__x0000__x0003__x0000_0_x0000_Ɗ_x0000__xFFFF__xFFFF__xFFFF__xFFFF__x0001__x0000__x0001__x0000__x0000__x0000__x0000__x0000__x0000__x0000__x0016__x0000_촨ӡ_x0000__x0000__x0000__x0000__x0000__x0000__x0000__x0000__x0000__x0000_A_x0000__x0000__x0000__x0000__x0000_칈ӡ쨨ӡ׎_x0000__x0000__x0000_À_x0000__x0000__x0005_᷀͹_x0000__x0000_Ꙩ摪_x0000__x0000_ꘐ摪׎_x0000__x0000__x0000_À_x0000__x0016__x0000_׎_x0000__x0000__x0000_À_x0000__x0016__x0000__x0000__x0000__x0000__x0000__xFFFF__xFFFF__x0000__x0000__x0000__x0000__x0000__x0000__x0016__x0000__x0000__x0000__x0000__x0000__x0000__x0000__x0016__x0000__x001C__x0000__x0006__x0000__x000C__x0000_칈ӡ쫠.쯐;_x0000__x0000_콐ӡ쩐ӡ콐ӡ_x0000__x0000__x0000__x0000__x0000__x0000__x0000__x0000__x0000__x0000_4_x0000_Ɗ_x0000__xFFFF__xFFFF__xFFFF__xFFFF__x0001__x0000__x0001__x0000__x0000__x0000__x0000__x0000__x0000__x0000__x0016__x0000_츨ӡ_x0000__x0000__x0000__x0000__x0000__x0000__x0000__x0000__x0001__x0000_A_x0000__x0000__x0000__x0000__x0000_콈ӡ츨ӡ׎_x0000__x0000__x0000_À_x0000__x0000__x0005_ἀ͹_x0000__x0000_Ꙩ摪_x0000__x0000_ꘐ摪׎_x0000__x0000__x0000_À_x0000__x0016__x0000_׎_x0000__x0000__x0000_À_x0000__x0016__x0000__x0000__x0000__x0000__x0000__xFFFF__xFFFF__x0000__x0000__x0000__x0000__x0000__x0000__x0016__x0000__x0000__x0000__x0000__x0000__x0000__x0000__x0016__x0000__x001C__x0000__x0006__x0000__x000C__x0000_콈ӡ쫠.쯐;_x0000__x0000_큐ӡ칐ӡ큐ӡ_x0000__x0000__x0000__x0000__x0000__x0000__x0000__x0000__x0000__x0000_4_x0000_Ɗ_x0000__xFFFF__xFFFF__xFFFF__xFFFF__x0001__x0000__x0001__x0000__x0000__x0000__x0000__x0000__x0000__x0000__x0016__x0000_켨ӡ_x0000__x0000__x0000__x0000__x0000__x0000__x0000__x0000__x0001__x0000_́_x0000__x0000__x0000__x0000__x0000_큈ӡ켨ӡ׎_x0000__x0000__x0000_À_x0000__x0000__x0005_㇠Ϳ_x0000__x0000_Ꙩ摪_x0000__x0000_ꘐ摪׎_x0000__x0000__x0000_À_x0000__x0016__x0000_׎_x0000__x0000__x0000_À_x0000__x0016__x0000__x0000__x0000__x0000__x0000__xFFFF__xFFFF__x0000__x0000__x0000__x0000__x0000__x0000__x0016__x0000__x0000__x0000__x0000__x0000__x0000__x0000__x0016__x0000__x001C__x0000__x0006__x0000__x000C__x0000_큈ӡ쫠.쯐;_x0000__x0000_텐ӡ콐ӡ퉨ӡ_x0000__x0000__x0000__x0000__x0000__x0000__x0000__x0000__x0000__x0000_1_x0000_Ə_x0000__xFFFF__xFFFF__xFFFF__xFFFF__x0001__x0000__x0001__x0000__x0000__x0000__x0000__x0000__x0000__x0000__x0016__x0000_퀨ӡ_x0007__x0000__x0007__x0000__x0000__x0000__x0000__x0000__x0002__x0000_A_x0000__x0000__x0000__x0000__x0000_텈ӡ퀨ӡו_x0000__x0002__x0000_V_x0000__x0000__x0002_㊀Ϳ_x0000__x0000_僀摎_x0000__x0000_ꘐ摪ו_x0000__x0002__x0000_V_x0000__x0011__x0000_ו_x0000__x0000__x0000_V_x0000__x0016__x0000__x0000__x0000__x0000__x0000__xFFFF__xFFFF__x0000__x0000__x0000__x0000_V_x0000__x0011__x0000__x0000__x0000__x0000__x0000_V_x0000__x0011__x0000__x0008__x0000__x0008__x0000__x0011__x0000_텈ӡ쫠.쯐;퉨ӡ_x0000__x0000_큐ӡ_x0000__x0000__x0000__x0000__x0000__x0000__x0000__x0000__x0000__x0000__x0000__x0000_0_x0000__x000E__x0000__xFFFF__xFFFF__xFFFF__xFFFF__x0001__x0000__x0001__x0000__x0000__x0000__x0000__x0000_V_x0000__x0011__x0000__x0000__x0000__x0000__x0000__x0000__x0000_V_x0000_Z_x0000__xFFFF__xFFFF__x0000__x0000__x0000__x0000_À_x0000_턨ӡ_x0000__x0000__x0000__x0000__x0000__x0000__x0000__x0000__x0000__x0000_퉠ӡ퀨ӡح_x0000__x0005__x0000_Z_x0000__x0000__x0002_㌠Ϳ_x0000__x0000_僀摎_x0000__x0000_ꘐ摪ح_x0000__x0005__x0000_Z_x0000__x000C__x0000_ح_x0000__x0000__x0000_Z_x0000__x0016__x0000__x0000__x0000__x0000__x0000__xFFFF__xFFFF__x0000__x0000__x0000__x0000_Z_x0000__x000C__x0000__x0000__x0000__x0000__x0000_Z_x0000__x000C__x0000__x0011__x0000__x0008__x0000__x0011__x0000_퉠ӡ쫠.쯐;_x0000__x0000__x0000__x0000_큐ӡ_x0000__x0000__x0000__x0000__x0002__x0000__x0003__x0000__x0002__x0000__x0003__x0000_0_x0000_._x0000__xFFFF__xFFFF__xFFFF__xFFFF__x0001__x0000__x0001__x0000__x0000__x0000__x0000__x0000_Z_x0000__x000C__x0000__x0000__x0000__x0000__x0000__x0000__x0000_Z_x0000_Z_x0000__x000C__x0000__x0000__x0000__x0000__x0000_À_x0000_퉀ӡ_x0000__x0000__x0000__x0000__x0000__x0000__x0000__x0000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ව_x0000_ӡ_x0000__x0000__x0000__x0000__x0000__x0000_ހ_x0000__x0000__x0001_Θ_x0000__x0000_긨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0002__x0000__x0006__x0000__x000C__x0000_ӡ햸.쯐;_x0000__x0000_ӡ_x0000__x0000__x0000__x0000__x0000__x0000_	_x0000__x0003__x0000_	_x0000__x0003__x0000__x0010__x0000_Ə_x0000__xFFFF__xFFFF__xFFFF__xFFFF__x0001__x0000__x0001__x0000__x0000__x0000__x0000__x0000__x0000__x0000__x0000__x0000__x0000__x0000__x0000__x0000__x0000__x0000__x0000__x0000__x0000__x0000__x0001__x0000_㌰_x0000__x0000__x0000_ӡ_x0000__x0000__x0000__x0000_ӡӡ_x0000__x0000__x0000__x0000_ހ_x0000__x0000__x0006_Θ_x0000__x0000_긨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0002__x0000__x0006__x0000__x000C__x0000_ӡ햸.쯐;_x0000__x0000_ӡӡӡ_x0000__x0000_	_x0000__x0003__x0000_	_x0000__x0003__x0000__x0010__x0000_Ə_x0000__xFFFF__xFFFF__xFFFF__xFFFF__x0001__x0000__x0001__x0000__x0000__x0000__x0000__x0000__x0000__x0000__x0000__x0000_ӡ_x0000__x0000__x0000__x0000__x0000__x0000__x0000__x0000__x0002__x0000_ᄰ_x0000__x0000__x0000__x0000__x0000_ӡӡ_x0000__x0000__x0000__x0000_ހ_x0000__x0001__x0008_Θ_x0000__x0000_Ꝩ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001D__x0000__x0006__x0000__x000C__x0000_ӡ햸.쯐;ӡ_x0000__x0000_ӡ_x0000__x0000__x0000__x0000_	_x0000__x0003__x0000_	_x0000__x0003__x0000__x0010__x0000_Ə_x0000__xFFFF__xFFFF__xFFFF__xFFFF__x0001__x0000__x0001__x0000__x0000__x0000__x0000__x0000__x0000__x0000__x0000__x0000_ӡ_x0000__x0000__x0000__x0000__x0000__x0000__x0000__x0000__x0000__x0000_š_x0000__x0000__x0000__x0000__x0000_ӡӡ_x0000__x0000__x0000__x0000_ހ_x0000__x0000__x0005_Θ_x0000__x0000_Ꙩ摪_x0000__x0000_ꘐ摪_x0000__x0000__x0000__x0000_ހ_x0000__x0016__x0000__x0000__x0000__x0000__x0000_ހ_x0000__x0016__x0000_ȫ_x0000__x0016__x0000__xFFFF__xFFFF__x0000__x0000__x0000__x0000__x0000__x0000__x0016__x0000__x0000__x0000__x0000__x0000__x0000__x0000__x0016__x0000__x001C__x0000__x0006__x0000__x000C__x0000_ӡ햸.쯐;_x0000__x0000_ӡӡӡ_x0000__x0000_	_x0000__x0003__x0000_	_x0000__x0003__x0000_!_x0000_এ_x0000__xFFFF__xFFFF__xFFFF__xFFFF__x0001__x0000__x0001__x0000__x0000__x0000__x0000__x0000__x0000__x0000__x0016__x0000_ӡ_x0000__x0000__x0000__x0000__x0000__x0000__x0000__x0000__x0001__x0000_̰_x0000__x0000__x0000__x0000__x0000_ӡӡ_x0000__x0000__x0000__x0000_ހ_x0000__x0000__x0005_Θ_x0000__x0000_Ꙩ摪_x0000__x0000_ꘐ摪_x0000__x0000__x0000__x0000_ހ_x0000__x0016__x0000__x0000__x0000__x0000__x0000_ހ_x0000__x0016__x0000__x0000__x0000__x0000__x0000__xFFFF__xFFFF__x0000__x0000__x0000__x0000__x0000__x0000__x0000__x0000__x0000__x0000__x0000__x0000__x0000__x0000__x0000__x0000__x001C__x0000__x0006__x0000__x000C__x0000_ӡ햸.쯐;_x0000__x0000_ӡӡӡ_x0000__x0000__x0000__x0000__x0000__x0000__x0000__x0000__x0000__x0000_1_x0000_Ə_x0000__xFFFF__xFFFF__xFFFF__xFFFF__x0001__x0000__x0001__x0000__x0000__x0000__x0000__x0000__x0000__x0000__x0000__x0000_ӡ_x0000__x0000__x0000__x0000__x0000__x0000__x0000__x0000__x0003__x0000_͂_x0000__x0000__x0000__x0000__x0000_ӡӡ_x0000__x0000__x0000__x0000__x0000__x0000__x0001__x0005_Θ_x0000__x0000_Ꙩ摪_x0000__x0000_ꘐ摪_x0000__x0000__x0000__x0000__x0000__x0000__x0016__x0000__x0000__x0000__x0000__x0000__x0000__x0000__x0016__x0000__x0000__x0000__x0000__x0000__xFFFF__xFFFF__x0000__x0000__x0000__x0000__x0000__x0000__x0016__x0000__x0000__x0000__x0000__x0000__x0000__x0000__x0016__x0000__x001C__x0000__x0006__x0000__x000C__x0000_ӡ햸.쯐;ӡ_x0000__x0000_ӡ_x0000__x0000__x0000__x0000__x0000__x0000__x0000__x0000__x0000__x0000__x0000__x0000_0_x0000__x000E__x0000__xFFFF__xFFFF__xFFFF__xFFFF__x0001__x0000__x0001__x0000__x0000__x0000__x0000__x0000__x0000__x0000__x0016__x0000_ӡ_x0000__x0000__x0000__x0000__x0000__x0000__x0000__x0000__x0000__x0000_0_x0000__x0000__x0000__x0000__x0000_ӡӡ_x0000__x0000__x0000__x0000_b_x0000__x0001__x0005_Θ_x0000__x0000_Ꙩ摪_x0000__x0000_ꘐ摪_x0000__x0000__x0000__x0000_b_x0000__x0016__x0000__x0000__x0000__x0000__x0000_b_x0000__x0016__x0000__x0000__x0000__x0000__x0000__xFFFF__xFFFF__x0000__x0000__x0000__x0000__x0000__x0000__x0016__x0000__x0000__x0000__x0000__x0000__x0000__x0000__x0016__x0000__x001C__x0000__x0006__x0000__x000C__x0000_ӡ햸.쯐;ӡ_x0000__x0000_ӡ_x0000__x0000__x0000__x0000__x0000__x0000__x0003__x0000__x0000__x0000__x0003__x0000_4_x0000_Ǝ_x0000__xFFFF__xFFFF__xFFFF__xFFFF__x0001__x0000__x0001__x0000__x0000__x0000__x0000__x0000__x0000__x0000__x0016__x0000_ӡ_x0000__x0000__x0000__x0000__x0000__x0000__x0000__x0000__x0000__x0000_@_x0000__x0000__x0000__x0000__x0000_ӡӡb_x0000__x0000__x0000_ܞ_x0000__x0000__x0005_挠τ_x0000__x0000_Ꙩ摪_x0000__x0000_ꘐ摪b_x0000__x0000__x0000_ܞ_x0000__x0016__x0000_b_x0000__x0000__x0000_ܞ_x0000__x0016__x0000__x0000__x0000__x0000__x0000__xFFFF__xFFFF__x0000__x0000__x0000__x0000__x0000__x0000__x0016__x0000__x0000__x0000__x0000__x0000__x0000__x0000__x0016__x0000__x001C__x0000__x0006__x0000__x000C__x0000_ӡ햸.쯐;_x0000__x0000_ӡӡӡ_x0000__x0000__x0000__x0000__x0003__x0000__x0000__x0000__x0003__x0000_1_x0000_Ə_x0000__xFFFF__xFFFF__xFFFF__xFFFF__x0001__x0000__x0001__x0000__x0000__x0000__x0000__x0000__x0000__x0000__x0016__x0000_ӡ_x0000__x0000__x0000__x0000__x0000__x0000__x0000__x0000__x0002__x0000_͂_x0000__x0000__x0000__x0000__x0000_ӡӡb_x0000__x0000__x0000_Օ_x0000__x0002__x0002_揀τ_x0000__x0000_僀摎_x0000__x0000_ꘐ摪b_x0000__x0000__x0000_Օ_x0000__x0016__x0000_b_x0000__x0000__x0000_Օ_x0000__x0016__x0000__x0000__x0000__x0000__x0000__x0000__x0000__x0000__x0000__x0000__x0000__x0000__x0000__x0016__x0000__x0000__x0000__x0000__x0000__x0000__x0000__x0016__x0000__x0011__x0000__x0008__x0000__x0011__x0000_ӡ햸.쯐;ӡ_x0000__x0000_ӡ_x0000__x0000__x0000__x0000__x0000__x0000__x0000__x0000__x0000__x0000__x0000__x0000_1_x0000_ԯ_x0000__xFFFF__xFFFF__xFFFF__xFFFF__x0001__x0000__x0001__x0000__x0000__x0000__x0000__x0000__x0000__x0000__x0016__x0000__x0000__x0000__x0000__x0000__x0000__x0000__x0000__x0000_Z_x0000__x0016__x0000__x0000__x0000__x0000__x0000_ǀ_x0000_ӡ_x0000__x0000__x0000__x0000__x0000__x0000__x0000__x0000__x0003__x0000_ӡӡַ_x0000__x0000__x0000_ǉ_x0000__x0000__x0005_摠τ_x0000__x0000_Ꙩ摪_x0000__x0000_ꘐ摪ַ_x0000__x0000__x0000_ǉ_x0000__x0016__x0000_ַ_x0000__x0000__x0000_ǉ_x0000__x0016__x0000__x0000__x0000__x0000__x0000__xFFFF__xFFFF__x0000__x0000__x0000__x0000__x0000__x0000__x0016__x0000__x0000__x0000__x0000__x0000__x0000__x0000__x0016__x0000__x001C__x0000__x0006__x0000__x000C__x0000_ӡ햸.쯐;_x0000__x0000_ӡӡӡ_x0000__x0000__x0000__x0000__x0003__x0000__x0000__x0000__x0003__x0000_0_x0000_Ɗ_x0000__xFFFF__xFFFF__xFFFF__xFFFF__x0001__x0000__x0001__x0000__x0000__x0000__x0000__x0000__x0000__x0000__x0016__x0000_ӡ_x0000__x0000__x0000__x0000__x0000__x0000__x0000__x0000__x0004__x0000_B_x0000__x0000__x0000__x0000__x0000_ӡӡַ_x0000__x0000__x0000_×_x0000__x0000__x0005_ᲀ͹_x0000__x0000_Ꙩ摪_x0000__x0000_ꘐ摪ַ_x0000__x0000__x0000_×_x0000__x0016__x0000_ַ_x0000__x0000__x0000_×_x0000__x0016__x0000__x0000__x0000__x0000__x0000__xFFFF__xFFFF__x0000__x0000__x0000__x0000__x0000__x0000__x0016__x0000__x0000__x0000__x0000__x0000__x0000__x0000__x0016__x0000__x001C__x0000__x0006__x0000__x000C__x0000_ӡ햸.쯐;ӡӡӡӡ_x0000__x0000__x0000__x0000__x0000__x0000__x0000__x0000__x0000__x0000_0_x0000_Ɗ_x0000__xFFFF__xFFFF__xFFFF__xFFFF__x0001__x0000__x0001__x0000__x0000__x0000__x0000__x0000__x0000__x0000__x0016__x0000_ӡ_x0000__x0000__x0000__x0000__x0000__x0000__x0000__x0000__x0001__x0000_A_x0000__x0000__x0000__x0000__x0000_ӡӡڎ_x0000__x0000__x0000__x0000__x0000__x0001__x0005_切ϖ_x0000__x0000_Ꙩ摪_x0000__x0000_ꘐ摪ڎ_x0000__x0000__x0000__x0000__x0000__x0016__x0000_ڎ_x0000__x0000__x0000__x0000__x0000__x0016__x0000__x0000__x0000__x0000__x0000__xFFFF__xFFFF__x0000__x0000__x0000__x0000__x0000__x0000__x0016__x0000__x0000__x0000__x0000__x0000__x0000__x0000__x0016__x0000__x001C__x0000__x0006__x0000__x000C__x0000_ӡ햸.쯐;ӡ_x0000__x0000_ӡ_x0000__x0000__x0000__x0000__x0000__x0000__x0003__x0000__x0000__x0000__x0003__x0000_0_x0000__x000E__x0000__xFFFF__xFFFF__xFFFF__xFFFF__x0001__x0000__x0001__x0000__x0000__x0000__x0000__x0000__x0000__x0000__x0016__x0000_ӡ_x0000__x0000__x0000__x0000__x0000__x0000__x0000__x0000__x0000__x0000_0_x0000__x0000__x0000__x0000__x0000_ӡӡڎ_x0000__x0000__x0000__x0000__x0000__x0001__x0005_猪ϖ_x0000__x0000_Ꙩ摪_x0000__x0000_ꘐ摪ڎ_x0000__x0000__x0000__x0000__x0000__x0016__x0000_ڎ_x0000__x0000__x0000__x0000__x0000__x0016__x0000__x0000__x0000__x0000__x0000__xFFFF__xFFFF__x0000__x0000__x0000__x0000__x0000__x0000__x0016__x0000__x0000__x0000__x0000__x0000__x0000__x0000__x0016__x0000__x001C__x0000__x0006__x0000__x000C__x0000_ӡ햸.쯐;ӡ_x0000__x0000_ӡ_x0000__x0000__x0000__x0000__x0000__x0000__x0003__x0000__x0000__x0000__x0003__x0000_0_x0000__x000E__x0000__xFFFF__xFFFF__xFFFF__xFFFF__x0001__x0000__x0001__x0000__x0000__x0000__x0000__x0000__x0000__x0000__x0016__x0000_ӡ_x0000__x0000__x0000__x0000__x0000__x0000__x0000__x0000__x0000__x0000_0_x0000__x0000__x0000__x0000__x0000_ӡӡڎ_x0000__x0000__x0000_ò_x0000__x0001__x0005_⛠ϗ_x0000__x0000_Ꙩ摪_x0000__x0000_ꘐ摪ڎ_x0000__x0000__x0000_ò_x0000__x0016__x0000_ڎ_x0000__x0000__x0000_ò_x0000__x0016__x0000__x0000__x0000__x0000__x0000__xFFFF__xFFFF__x0000__x0000__x0000__x0000__x0000__x0000__x0016__x0000__x0000__x0000__x0000__x0000__x0000__x0000__x0016__x0000__x001C__x0000__x0006__x0000__x000C__x0000_ӡ햸.쯐;_x0000__x0000__x0000__x0000_ӡ_x0000__x0000__x0000__x0000__x0000__x0000__x0003__x0000__x0000__x0000__x0003__x0000_0_x0000_Ɗ_x0000__xFFFF__xFFFF__xFFFF__xFFFF__x0001__x0000__x0001__x0000__x0000__x0000__x0000__x0000__x0000__x0000__x0016__x0000_ӡ_x0000__x0000__x0000__x0000__x0000__x0000__x0000__x0000__x0000__x0000_A_x0000__x0000__x0000__x0000__x0000_ӡӡַ_x0000__x0000__x0000_×_x0000__x0000__x0005_᷀͹_x0000__x0000_Ꙩ摪_x0000__x0000_ꘐ摪ַ_x0000__x0000__x0000_×_x0000__x0016__x0000_ַ_x0000__x0000__x0000_×_x0000__x0016__x0000__x0000__x0000__x0000__x0000__xFFFF__xFFFF__x0000__x0000__x0000__x0000__x0000__x0000__x0016__x0000__x0000__x0000__x0000__x0000__x0000__x0000__x0016__x0000__x001C__x0000__x0006__x0000__x000C__x0000_ӡ햸.쯐;_x0000__x0000_ӡӡӡ_x0000__x0000__x0000__x0000__x0000__x0000__x0000__x0000__x0000__x0000_4_x0000_Ɗ_x0000__xFFFF__xFFFF__xFFFF__xFFFF__x0001__x0000__x0001__x0000__x0000__x0000__x0000__x0000__x0000__x0000__x0016__x0000_ӡ_x0000__x0000__x0000__x0000__x0000__x0000__x0000__x0000__x0002__x0000_A_x0000__x0000__x0000__x0000__x0000_ӡӡַ_x0000__x0000__x0000_À_x0000__x0001__x0005_ἀ͹_x0000__x0000_Ꙩ摪_x0000__x0000_ꘐ摪ַ_x0000__x0000__x0000_À_x0000__x0016__x0000_ַ_x0000__x0000__x0000_À_x0000__x0016__x0000__x0000__x0000__x0000__x0000__xFFFF__xFFFF__x0000__x0000__x0000__x0000__x0000__x0000__x0016__x0000__x0000__x0000__x0000__x0000__x0000__x0000__x0016__x0000__x001C__x0000__x0006__x0000__x000C__x0000_ӡ햸.쯐;ӡ_x0000__x0000_ӡ_x0000__x0000__x0000__x0000__x0000__x0000__x0000__x0000__x0000__x0000__x0000__x0000_4_x0000_Ɗ_x0000__xFFFF__xFFFF__xFFFF__xFFFF__x0001__x0000__x0001__x0000__x0000__x0000__x0000__x0000__x0000__x0000__x0016__x0000_ӡ_x0000__x0000__x0000__x0000__x0000__x0000__x0000__x0000__x0000__x0000_A_x0000__x0000__x0000__x0000__x0000_ӡӡٷ_x0000__x0000__x0000__x0017__x0000__x0000__x0005_㏀Ϳ_x0000__x0000_Ꙩ摪_x0000__x0000_ꘐ摪ٷ_x0000__x0000__x0000__x0017__x0000__x0016__x0000_ٷ_x0000__x0000__x0000__x0017__x0000__x0016__x0000__x0000__x0000__x0000__x0000__xFFFF__xFFFF__x0000__x0000__x0000__x0000__x0000__x0000__x0016__x0000__x0000__x0000__x0000__x0000__x0000__x0000__x0016__x0000__x001C__x0000__x0006__x0000__x000C__x0000_ӡ햸.쯐;_x0000__x0000_ӡӡӡ_x0000__x0000__x0000__x0000__x0003__x0000__x0000__x0000__x0003__x0000_4_x0000_
_x0000__xFFFF__xFFFF__xFFFF__xFFFF__x0001__x0000__x0001__x0000__x0000__x0000__x0000__x0000__x0000__x0000__x0016__x0000_ӡ_x0000__x0000__x0000__x0000__x0000__x0000__x0000__x0000__x0001__x0000_A_x0000__x0000__x0000__x0000__x0000_ӡӡٷ_x0000__x0003__x0000__x0017__x0000__x0000__x0002_㔀Ϳ_x0000__x0000_僀摎_x0000__x0000_ꘐ摪ٷ_x0000__x0003__x0000__x0017__x0000__x0010__x0000_ٷ_x0000__x0000__x0000__x0017__x0000__x0016__x0000__x0000__x0000__x0000__x0000__xFFFF__xFFFF__x0000__x0000__x0000__x0000__x0017__x0000__x0010__x0000__x0000__x0000__x0000__x0000__x0017__x0000__x0010__x0000__x0011__x0000__x0008__x0000__x0011__x0000_ӡ햸.쯐;_x0000__x0000__x0000__x0000_ӡ_x0000__x0000__x0000__x0000__x0000__x0000__x0000__x0000__x0000__x0000__x0000__x0000_0_x0000_._x0000__xFFFF__xFFFF__xFFFF__xFFFF__x0001__x0000__x0001__x0000__x0000__x0000__x0000__x0000__x0017__x0000__x0010__x0000__x0000__x0000__x0000__x0000__x0000__x0000__x0017__x0000_Z_x0000__x0010__x0000__x0000__x0000__x0000__x0000_À_x0000_ӡ_x0000__x0000__x0000__x0000__x0000__x0000__x0000__x0000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ᖨ摮_x0000__x0000__x0000__x0000__x0000__x0000__x0000__x0000__x0000_Ѐ_x0000__x0000__xFFFF__xFFFF__xFFFF__xFFFF__xFFFF__xFFFF__x0000__x0000__x0000__x0000_f¦_x0000__x0000__x0000__x0000__x0000__x0000__x0000__x0000__x0000__x0000_+_x0000__x0016__x0000__x0000__x0000__x0000__x0000__x0000__x0000__x0000__x0000_+_x0000__x0016__x0000__xFFFF__xFFFF__xFFFF__xFFFF_+_x0000__xFFFF__xFFFF_ヿ噕ろИ_x0000__x0000__x001E__x0000__x0000__x0000__x001E__x0000__x0000__x0000__x001F__x0000__x0000__x0000__x000F_ᖨ摮_x0000__x0000__x0000__x0000__x0000__x0000__x0000__x0000__x0000_Ѐ_x0000__x0000__xFFFF__xFFFF__xFFFF__xFFFF__xFFFF__xFFFF__x0000__x0000__x0000__x0000_x¦_x0000__x0000__x0000__x0000__x0000__x0000__x0000__x0000__x0000__x0000__x0000__x0000__x0000__x0000__x0000__x0000__x0000__x0000__x0000__x0000__x0000__x0000__x0000__x0000__x0000__x0000__xFFFF__xFFFF__xFFFF__xFFFF__xFFFF__xFFFF__xFFFF__xFFFF_ǿѕ瀍И_x0000__x0000__x0000__x0000__x0000__x0000__x0000__x0000__x0000__x0000__x0000__x0000__x0000__x0000__x0000_ᖨ摮_x0000__x0000__x0000__x0000__x0000__x0000__x0000__x0000__x0000_Ѐ_x0000__x0000__xFFFF__xFFFF__xFFFF__xFFFF__xFFFF__xFFFF__x0000__x0000__x0000__x0000_g¦_x0000__x0000__x0000__x0000__x0000__x0000__x0000__x0000__x0000__x0000_(_x0000__x0016__x0000__x0000__x0000__x0000__x0000__x0000__x0000__x0000__x0000_(_x0000__x0016__x0000__xFFFF__xFFFF__xFFFF__xFFFF_(_x0000__xFFFF__xFFFF_ヿ噕ろИ_x0000__x0000__x0000__x0000__x0000__x0000__x0000__x0000__x0000__x0000__x0000__x0000__x0000__x0000__x0000_ᖨ摮_x0000__x0000__x0000__x0000__x0000__x0000__x0000__x0000__x0000_Ѐ_x0000__x0000__xFFFF__xFFFF__xFFFF__xFFFF__xFFFF__xFFFF__x0000__x0000__x0000__x0000_t¦_x0000__x0000__x0000__x0000__x0000__x0000_(_x0000__x0000__x0000__x0003__x0000__x0016__x0000__xFFFF_㿿_xFFFF_㿿_x0003__x0000__x0016__x0000__x0003__x0000__x0016__x0000__xFFFF__xFFFF__xFFFF__xFFFF__xFFFF__xFFFF__xFFFF__xFFFF_ヿ_x0015_〭И_x0000__x0000__x0000__x0000__x0000__x0000__x0000__x0000__x0000__x0000__x0000__x0000__x0000__x0000__x0000_ᖨ摮_x0000__x0000__x0000__x0000__x0000__x0000__x0000__x0000__x0000_Ѐ_x0000__x0000__xFFFF__xFFFF__xFFFF__xFFFF__xFFFF__xFFFF__x0000__x0000__x0000__x0000_h¦_x0000__x0000__x0000__x0000__x0000__x0000__x0000__x0000__x0000__x0000_(_x0000__x0016__x0000__x0000__x0000__x0000__x0000__x0000__x0000__x0000__x0000_(_x0000__x0016__x0000__xFFFF__xFFFF__xFFFF__xFFFF_(_x0000__xFFFF__xFFFF_ヿ눀噕ろИ_x0000__x0000__x0000__x0000__x0000__x0000__x0000__x0000__x0000__x0000__x0000__x0000__x0000__x0000__x0000_ᖨ摮_x0000__x0000__x0000__x0000__x0000__x0000__x0000__x0000__x0000_Ѐ_x0000__x0000__xFFFF__xFFFF__xFFFF__xFFFF__xFFFF__xFFFF__x0000__x0000__x0000__x0000_q¦_x0000__x0000__x0000__x0000__x0000__x0000__x0000__x0000__x0000__x0000_(_x0000__x0016__x0000__x0000__x0000__x0000__x0000__x0000__x0000__x0000__x0000_(_x0000__x0016__x0000__xFFFF__xFFFF__xFFFF__xFFFF_(_x0000__xFFFF__xFFFF_뉀刕ゥИ_x0000__x0000__x0000__x0000__x0000__x0000__x0000__x0000__x0000__x0000__x0000__x0000__x0000__x0000__x0000_ᖨ摮_x0000__x0000__x0000__x0000__x0000__x0000__x0000__x0000__x0000_Ѐ_x0000__x0000__xFFFF__xFFFF__xFFFF__xFFFF__xFFFF__xFFFF__x0000__x0000__x0000__x0000_n¦_x0000__x0000__x0000__x0000__x0000__x0000__x0000__x0000__x0000__x0000__x0000__x0000__x0000__x0000__x0000__x0000__x0000__x0000__x0000__x0000__x0000__x0000__x0000__x0000__x0000__x0000__xFFFF__xFFFF__xFFFF__xFFFF__xFFFF__xFFFF__xFFFF__xFFFF_ǿ눀ѕ瀍И_x0000__x0000__x0000__x0000__x0000__x0000__x0000__x0000__x0000__x0000__x0000__x0000__x0000__x0000__x0000_ᖨ摮_x0000__x0000__x0000__x0000__x0000__x0000__x0000__x0000__x0000_Ѐ_x0000__x0000__xFFFF__xFFFF__xFFFF__xFFFF__xFFFF__xFFFF__x0000__x0000__x0000__x0000_i¦_x0000__x0000__x0000__x0000__x0000__x0000__x0000__x0000__x0002__x0000__x001A__x0000__x0011__x0000__xFFFF_㿿_xFFFF_㿿_x001A__x0000__x0011__x0000__x001A__x0000__x0011__x0000__xFFFF__xFFFF__xFFFF__xFFFF__xFFFF__xFFFF__xFFFF__xFFFF_ヿ錀_x0015_ㄭИ_x0000__x0000__x0000__x0000__x0000__x0000__x0000__x0000__x0000__x0000__x0000__x0000__x0000__x0000__x0000_ᤎ_x0000__x0000_ހӼ_x0000__x0000_♠Ӣ_x0000__x0000__x0000__x0000__x0000__x0000__x0000__x0000__x0000__x0000__x0000__x0000__x0000__x0000__x0000__x0000__x0000__x0000__x0000__x0000__x0000__x0000__x0000__x0000__x0000__x0000__x0000__x0000__x0000__x0000__x0000__x0000__x0000__x0000_~_x0000__x0002__x0000__x0002__x0000_門Ц_x0000__x0000__x0000__x0000__x0000__x0000__x0000__x0000__x0000__x0000__x0000__x0000__x0000__x0000__x0000__x0000_昀_x0000__x0000__x0000__x0000__x0000__x0000__x0000__x0000_䧧〛ᐧ쥄=_x0000__xFFFF__xFFFF__xFFFF__xFFFF__xFFFF__xFFFF__xFFFF__xFFFF__x000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0000__x0000__x0000__x0000__x0000__x0000__x0000__x0000__x0000__x0000__x0000__x0000__x0000__x0000__x0000__x0010__x0001__x0008__x0005_　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Ϯ_x0000__x0000__x0000__x0000__x0000__x0000__x0000__x0000__x0000__x0000_堏쥑렀Ͽ〄Η㢤Ӣ_x0002_宋体_x0000__x0010__x0000__x0000__x0000_͹_x0000_Ѵ_x0000__x0010__x0000__x0000__x0000__x0000__x0000__x0000__x0000_ꒀӼٸڸ_x0002__x0000__xFFFF__xFFFF_ÿĀ_x0000__x0000__x0002_宋体_x0000__x0000__x0000__x0000_㿰_x0000__x0000__x0000__x0000__x0000__x0000__x0000__x0000__x0000__x0000__x0000_㿰_x0000__x0000__x0000__x0000__x0000__x0000__x0000__x0000__x0000__x0000__x0000__x0000__x0000__x0000__x0000__x0000__x0000__x0000__x0000__x0000_ᐧ쥄=_x0000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0000__x0000__x0000__x0000__x0000__x0000__x0000__x0000__x0000__x0000__x0000__x0000__x0000__x0000__x0000_堏쥑榄⾞벴Ͽ攨゘_x0000__x0000__x0000__x0000_攨゘࠸Ӣ࠸Ӣ榤⾞_x0000__x0000__x0000__x0000_榰⾞ࠤӢ樐⾞࠸Ӣ樼⾞_x000C__x0000__x0000__x0000__x0004__x0000_㡰Ӣ攨゘_x0019__x0000__x0000__x0000__x0000__x0000__x0000__x0000__x0000__x0000__x0010__x0000__x0000__x0000__x0008__x0000_嶀Ӣ攨゘!_x0000__x0000__x0000__x0001__x0000__x0001__x0000__x0001__x0000__x0001__x0000__x0000__x0000__x0000__x0000_堏쥑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ㆴ灈゘_x0001__x0000__x0000__x0000__x0000__x0000_ㅌ_x0000__x0000__x0000__x0000__x0000__x0000__x0000__x0000__x0000__x0000__x0000__x0000__x0000__x0000__x0000__x0000_ᐧ쥄_x0000__x0000__x0000__x0000__x0000__x0000__x0000__x0000__x0000__x0000__x0000__x0000__x0002__x0000__x000C__x0000__x0000__x0000__x0000__x0010_䀀_x0000_⤀ろ效゘_x0010__x0000__x000F__x0000_￰_xFFFF__x0004__x0000__x0000__x0000__x0000__x0000_ _x0000_ㅌ搠へる⾱摝へガ⾱娄Ӽ_x0000__x0000__x0000__x0000__x0000__x0000_}_x0000__x0000_n_x0000_丠_x0000__x0000__x0000__x0000__x0000__x0000__x0000__x0000__x0000__x0000__x0000__x0000__x0000_ᖨ摮_x0000__x0000__x0000__x0000__x0000__x0000__x0000__x0000__x0000_Ѐ_x0000__x0000__xFFFF__xFFFF__xFFFF__xFFFF__xFFFF__xFFFF__x0000__x0000__x0000__x0000__x0000_¦_x0000__x0000__x0000__x0000__x0000__x0000__x0000__x0000__x0000__x0000__x0000__x0000__x0016__x0000__x0000__x0000__x0000__x0000__x0000__x0000__x0000__x0000__x0000__x0000__x0016__x0000__xFFFF__xFFFF__xFFFF__xFFFF__xFFFF__xFFFF__xFFFF__xFFFF_ヿ刕〭И_x0000__x0000__x0000__xFFFF__xFFFF__x0000__x0000__x0000__x0000__x0000__x0000__x0000__x0000__x0000__x0000_ᖨ摮_x0000__x0000__x0000__x0000__x0000__x0000__x0000__x0000__x0000_Ѐ_x0000__x0000__xFFFF__xFFFF__xFFFF__xFFFF__xFFFF__xFFFF__x0000__x0000__x0000__x0000_f¦_x0000__x0000__x0000__x0000__x0000__x0000__x0000__x0000__x0000__x0000_µ_x0000__x0016__x0000__x0000__x0000__x0000__x0000__x0000__x0000__x0000__x0000_µ_x0000__x0016__x0000__xFFFF__xFFFF__xFFFF__xFFFF_µ_x0000__xFFFF__xFFFF_ヿ噕ろИ_x0000__x0000__x0000__x0000__x0000_ὀ_x0000_Ȁ_x0000__x0000__x0000__x0000__x0000__x0006__x0000_ᖨ摮_x0000__x0000__x0000__x0000__x0000__x0000__x0000__x0000__x0000_Ѐ_x0000__x0000__xFFFF__xFFFF__xFFFF__xFFFF__xFFFF__xFFFF__x0000__x0000__x0000__x0000_x¦_x0000__x0000__x0000__x0000__x0000__x0000__x0000__x0000__x0000__x0000__x0000__x0000__x0000__x0000__x0000__x0000__x0000__x0000__x0000__x0000__x0000__x0000__x0000__x0000__x0000__x0000__xFFFF__xFFFF__xFFFF__xFFFF__xFFFF__xFFFF__xFFFF__xFFFF_ǿѕ瀍И_x0000__x0000__x0000__x0000__x0000__x0000__x0000__x0000__x0000__x0000__x0000__x0000__x0000__x0000__x0000_ᖨ摮_x0000__x0000__x0000__x0000__x0000__x0000__x0000__x0000__x0000_Ѐ_x0000__x0000__xFFFF__xFFFF__xFFFF__xFFFF__xFFFF__xFFFF__x0000__x0000__x0000__x0000_g¦_x0000__x0000__x0000__x0000__x0000__x0000__x0000__x0000__x0000__x0000_µ_x0000__x0016__x0000__x0000__x0000__x0000__x0000__x0000__x0000__x0000__x0000_µ_x0000__x0016__x0000__xFFFF__xFFFF__xFFFF__xFFFF_µ_x0000__xFFFF__xFFFF_ヿ噕ろИ_x0000__x0000__x0000__x0000__x0000__x0000__x0000__x0000__x0000__x0000__x0000__x0000__x0000__x0000__x0000_ᖨ摮_x0000__x0000__x0000__x0000__x0000__x0000__x0000__x0000__x0000_Ѐ_x0000__x0000__xFFFF__xFFFF__xFFFF__xFFFF__xFFFF__xFFFF__x0000__x0000__x0000__x0000_t¦_x0000__x0000__x0000__x0000__x0000__x0000__x0000__x0000__x0000__x0000__x0000__x0000__x0000__x0000__x0000__x0000__x0000__x0000__x0000__x0000__x0000__x0000__x0000__x0000__x0000__x0000__xFFFF__xFFFF__xFFFF__xFFFF__xFFFF__xFFFF__xFFFF__xFFFF_ǿѕ瀍И_x0000__x0000__x0000__x0000__x0000__x0000__x0000__x0000__x0000__x0000__x0000__x0000__x0000__x0000__x0000_ᖨ摮_x0000__x0000__x0000__x0000__x0000__x0000__x0000__x0000__x0000_Ѐ_x0000__x0000__xFFFF__xFFFF__xFFFF__xFFFF__xFFFF__xFFFF__x0000__x0000__x0000__x0000_h¦_x0000__x0000__x0000__x0000__x0000__x0000__x0000__x0000__x0000__x0000_µ_x0000__x0016__x0000__x0000__x0000__x0000__x0000__x0000__x0000__x0000__x0000_µ_x0000__x0016__x0000__xFFFF__xFFFF__xFFFF__xFFFF_µ_x0000__xFFFF__xFFFF_ヿ눀噕ろИ_x0000__x0000__x0000__x0000__x0000__x0000__x0000__x0000__x0000__x0000__x0000__x0000__x0000__x0000__x0000_ᖨ摮_x0000__x0000__x0000__x0000__x0000__x0000__x0000__x0000__x0000_Ѐ_x0000__x0000__xFFFF__xFFFF__xFFFF__xFFFF__xFFFF__xFFFF__x0000__x0000__x0000__x0000_q¦_x0000__x0000__x0000__x0000__x0000__x0000__x0000__x0000__x0000__x0000_µ_x0000__x0016__x0000__x0000__x0000__x0000__x0000__x0000__x0000__x0000__x0000_µ_x0000__x0016__x0000__xFFFF__xFFFF__xFFFF__xFFFF_µ_x0000__xFFFF__xFFFF_뉀刕ゥИ_x0000__x0000__x0000__x0000__x0000__x0000__x0000__x0000__x0000__x0000__x0000__x0000__x0000__x0000__x0000_ᖨ摮_x0000__x0000__x0000__x0000__x0000__x0000__x0000__x0000__x0000_Ѐ_x0000__x0000__xFFFF__xFFFF__xFFFF__xFFFF__xFFFF__xFFFF__x0000__x0000__x0000__x0000_n¦_x0000__x0000__x0000__x0000__x0000__x0000__x0000__x0000__x0000__x0000__x0000__x0000__x0000__x0000__x0000__x0000__x0000__x0000__x0000__x0000__x0000__x0000__x0000__x0000__x0000__x0000__xFFFF__xFFFF__xFFFF__xFFFF__xFFFF__xFFFF__xFFFF__xFFFF_ǿ눀ѕ瀍И_x0000__x0000__x0000__x0000__x0000__x0000__x0000__x0000__x0000__x0000__x0000__x0000__x0000__x0000__x0000_ᖨ摮_x0000__x0000__x0000__x0000__x0000__x0000__x0000__x0000__x0000_Ѐ_x0000__x0000__xFFFF__xFFFF__xFFFF__xFFFF__xFFFF__xFFFF__x0000__x0000__x0000__x0000_i¦_x0000__x0000__x0000__x0000__x0000__x0000__x0000__x0000__x0002__x0000_§_x0000__x0011__x0000__xFFFF_㿿_xFFFF_㿿§_x0000__x0011__x0000_§_x0000__x0011__x0000__xFFFF__xFFFF__xFFFF__xFFFF__xFFFF__xFFFF__xFFFF__xFFFF_ヿ錀_x0015_ㄭИ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犨Ӥ䜀5_x0003__x0000_犐Ӥ_x0000__x0000_	_x0000_牠Ӥ䜀5_x000C__x0000_牸Ӥ䜀5_x0018__x0000_Ӥ爀._x001A__x0000_Ӥ爀._x001B__x0000_윴摳䜀5_x001E__x0000_爘Ӥ䜀5_x001F__x0000_燐Ӥ䜀5 _x0000_版Ӥ䜀5!_x0000_爀Ӥ䜀5"_x0000_爰Ӥ䜀5#_x0000_燨Ӥ䜀5%_x0000_댐摦漀Ѐ)_x0000_䄂ϗ皰Ӥ䄂ϗ_x0000__x0000__x0000__x0000__x0000__x0000_Ӥ䜀5_x0003__x0000_Ӥ_x0000__x0000_	_x0000_Ӥ䜀5_x000C__x0000_Ӥ䜀5_x0018__x0000_ﷀӤ爀._x001A__x0000_礼Ӥ爀._x001B__x0000_꫔摦䜀5_x001E__x0000_Ӥ䜀5_x001F__x0000_Ӥ䜀5 _x0000_Ӥ䜀5!_x0000_Ӥ䜀5"_x0000_Ӥ䜀5#_x0000_Ӥ䜀5%_x0000_댐摦︀͹_x0000__x0000__x0000__x0000__x0000__x0000__x0000__x0000__x0000__x0000__x0000__x0000__x0000__x0000_ڰͼ䜀5_x0003__x0000_ژͼ_x0000__x0000_	_x0000_٨ͼ䜀5_x000C__x0000_ڀͼ䜀5_x000E__x0000_ِͼ䜀5_x0018__x0000_⟐ͼ爀._x001A__x0000_≸ͼ爀._x001B__x0000_⓰摪䜀5_x001E__x0000_؈ͼ䜀5_x001F__x0000_׀ͼ䜀5 _x0000_ظͼ䜀5!_x0000_װͼ䜀5"_x0000_ؠͼ䜀5#_x0000_טͼ䜀5%_x0000_댐摦猀ͽ_x0000__x0000__x0000__x0000__x0000__x0000_썬摪_x0001__x0000_ะϗ_x0000__x0000__x0000__x0000__x0000__x0000__x0000__x0000__x0000__x0000__x0000__x0000__x0004__x0001__x0000__x0000__x0000__x0000__x0000__x0000__x0000__x0000__x0001__x0000_楌摭_x0000__x0000_桨摭_x0000_和2018年第二批省投资历史遗留和自然灾害损毁土地复垦项目资金预算明细表 (version 1)_x0000_2_x0000__x0000__x0000_ኈӢ_x0000__x0000_亯附件：2017年第二批省投资历史遗留和自然灾害损毁土地复垦项目预拨资金清算和2018年第二批省投资历史遗留和自然灾害损毁土地复垦项目资金预算明细表 [恢复的]_x0000_on 1) [恢复的]_x0000__x0000__x0000__x0000__x0000__x0012__x0000__x0000__x0000_ͺ_x0000_-_x0000__x0000__x0003__x0000__x0012__x0000__x0000__x0000_Ȅ_x0000_Ⲩ⿐@_x0000__x0001__x0000__x0012__x0000__x0000__x0000_Ȃ_x0000__x0000__x0000__x0000__x0001__x0000__x0012__x0000__x0000__x0000_̬_x0000__x0002__x0000_À_x0000__x0001__x0000__x0012__x0000__x0000__x0000_Ņ_x0000__x0000__x0000_Ā_x0000__x0001__x0000_
_x0000__x0000__x0000_ࡲ_x0000__x0000__x0000_꺺⾎_x0001__x0000_
_x0000__x0000__x0000_ϕ_x0000__x0000__x0000_꺺⾎_x0001__x0000_
_x0000__x0000__x0000_ϔ_x0000_]_x0000_꺺⾎_x0001__x0000_ϗ̐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쓜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ᕀ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얼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ᛀ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욜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ᡀ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일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ᧀ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졜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쯜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સ摭_x0000__x0000_첼Ίᙲ_x0000__x0003__x0000__x0000__x0000__x0000__x0000__x0000_뼴敆_x0000__x0000__x0000__x0000__x0000__x0000__x0000__x0000__x0000__x0000__x0000__x0000__x0000__x0000__x0000__x0000__x0000__x0000__x0000__x0000__x0000__x0000__xFFFF__xFFFF__xFFFF__xFFFF__x0000__x0000__x0000__x0000__x0000__x0000__x0004__x0001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ṀӢ̐_x0000__x0000__x0000__x0000__x0000_È_x0000_Ȧ_x0000_È_x0000_Ȧ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ꛠω_x0000__x0000__x0000__x0000__x0000__x0000__x0000__x0000__x0001__x0000__x0000__x0000_‰ӢЁ_x0001__x0000__x0000_㕘抌_x0000__x0000__x0000__x0000__x0000__x0000__x0000__x0000__x0000__x0000__x0000__x0000__x0001__x0000__x0000__x0000_⁠ӢЁ	_x0000__x0000_㍘抌_x0004__x0000_᧘ω_x0000__x0000__x0000__x0000__x0000__x0000__x0000__x0000__x0000__x0000__x0000__x0000__x0001__x0000__x0000__x0000_ₘӢЁ	_x0000__x0000_㍘抌_x0004__x0000_ᨐω_x0000__x0000__x0000__x0000__x0000__x0000__x0000__x0000__x0001__x0000__x0000__x0000_⃈ӢЁ	_x0000__x0000_㍘抌_x0004__x0000_ᩈω_x0000__x0000__x0000__x0000__x0000__x0000__x0000__x0000__x0000__x0000__x0000_挸_x0000__x0000__x0000__x0001__x0000__x0000__x0000__x0000__x0000__x0000__x0000__x0001__x0000__x0000__x0000_℘ӢЁ_x0002__x0000__x0000_囸抌_x0000__x0000_꛰ω_x0000__x0000__x0000__x0000__x0000__x0000__x0000__x0000__x0001__x0000__x0000__x0000_ⅈӢЃ_x0006__x0000__x0000_媸抌_x0004__x0001__x0001__x0000_ⅠӢ꛸ω_x0000__x0000__x0000__x0000__x0003__x0000__xDC80_с_x0003__x0000__x000B_耀_x000C__x0000__x0000__x0000__x0000__x0000__x0000__x0000__x0001__x0000__x0000__x0000_↘ӢЂЃ_x0000__x0000_媔抌_x0001__x0000__x0001__x0000_糀Ѐ_x0000__x0000__x0000__x0000__x0000__x0000__x0001__x0000__x0000__x0000_⇈ӢЃ_x0006__x0000__x0000_媸抌_x0004__x0001__x0001__x0000_⇠Ӣ꜀ω_x0000__x0000__x0000__x0000__x0002__x0000_∀Ӣ_x0002__x0000__x0002_耀_x000C__x0000__x0000__x0000__x0000__x0000__x0000__x0000_丠с몸抌_x0000__x0000_乀с몸抌蚠_x0001__x0001__x0000__x0000__x0000_∰ӢЂ_x0003__x0000__x0000_媔抌_x0001__x0000__x0001__x0000_糰Ѐ_x0000__x0000__x0000__x0000__x0000__x0000__x0011_ⴀ_x0001__x0000__x0005__x0000_쀀쀀မ_x0000__x0000__x0000__x000F_䐀1_x0000_쀒㕄_x0000_ሀπ_x0000__x0000__x0000__x0000__x0000__x0000__x0000__x000F_䐀1_x0000_쀓㕄_x0000_ጀπ_x0000__x0000__x0000__x000F_䰀_x0001__x0000_쀀Ɍ_x0000__x0000_π_x0000__x0000__x0000__x000F_䐀7_x0000_쀓㡄_x0000_ጀπ_x0000__x0000__x0000__x000F_䐀9_x0000_쀄㩄_x0000_Ѐπ_x0000__x0000__x0000__x000F_䰀_x0001__x0000_쀀Ɍ_x0000__x0000_π_x0000__x0000__x0000__x0000__x0000__x0000__x0000__x000F_䐀&lt;_x0000_쀉㱄_x0000_ሀӀ_x0000__x0000__x0000__x000F_䐀Y_x0000_쀉奄_x0000_ሀӀ_x0000__x0000__x0000__x0011_─^_x0000_b_x0000_쀄쀄မ_x0000__x0000__x0011_─^_x0000_b_x0000_쀆쀆မ_x0000__x0000__x0011_─^_x0000_b_x0000_쀈쀈မ_x0000__x0000__x0000__x0000__x0000__x0000__x0011_─^_x0000_b_x0000_쀉쀉မ_x0000__x0000__x0011_─^_x0000_b_x0000_쀊쀊မ_x0000__x0000__x0011_─^_x0000_b_x0000_쀋쀋မ_x0000__x0000__x0011_─^_x0000_b_x0000_쀍쀍မ_x0000__x0000__x0011_─^_x0000_b_x0000_쀎쀎မ_x0000__x0000__x0000__x0000__x0000__x0000__x0011_─^_x0000_b_x0000_쀏쀏မ_x0000__x0000__x0011_─^_x0000_b_x0000_쀐쀐မ_x0000__x0000__x0011_─^_x0000_b_x0000_쀑쀑မ_x0000__x0000__x000F_䐀d_x0000_쀄敄_x0000_Ѐπ_x0000__x0000__x0000__x000F_䰀_x0001__x0000_쀀Ɍ_x0000__x0000_π_x0000__x0000__x0000__x0000__x0000__x0000__x0000__x0011_─g_x0000_m_x0000_쀒쀒မ_x0000__x0000__x0000__xDD84_ϖ_x0000__x0000__x0000__x0000__x0000__x0000__x0000__x0000__x0000__x0000_㛴Ӣ_x0000__x0000__x0010__x0000__x0000__x0000__x0000__x0000__x0000__x0000__x0000_㛜Ӣ㳰_x0000__x0000__x0001__x0000_ⓈӢ汸瀯楲瑮牥敓瑴湩獧/_x0000__x0000__x0000__x0000__x0000__x0000_Ꞙω┘Ӣ_x0014__x0000__x0000__x0000__x0000__x0000__x0000__x0000_牰湩整卲瑥楴杮ㅳ戮湩_x0000__x0000_ᐧ쥄_x0006__x0000__x0004_千位分隔_x0000__x0000__x0000_ꙸω˰Ӽ_x000D__x0000__x0000__x0000__x0000__x0000__x0000__x0000_ᐧ쥄_x0005__x0000__x0003_百分比_x0000__x0000__x0000__x0000__x0000__x0000__x0000__x0000_ᐧ쥄_x0006__x0000__x0004_标题 1_x0000__x0000__x0000_ᐧ쥄_x0006__x0000__x0004_标题 2_x0000__x0000__x0000_ᐧ쥄_x0006__x0000__x0004_标题 3_x0000__x0000__x0000_ᐧ쥄_x0006__x0000__x0004_标题 4_x0000__x0000__x0000_ᐧ쥄_x0007__x0000__x0005_链接单元格_x0000__x0000__x0000__x0000__x0000__x0000_ᐧ쥄_x0007__x0000__x0005_检查单元格_x0000__x0000_ᐧ쥄_x0006__x0000__x0004_警告文本_x0000__x0000__x0000_ᐧ쥄_x0007__x0000__x0005_解释性文本_x0000__x0000__x0014__x0000_
_x0000_命名范围_x0000__x0000__x0001__x0000__x0014__x0000_
_x0000_微软中国_x0000__x0000__x0000__x0000__x0000__x0000__x0000__x0000_㥠Ӣ_x001E__x0000_㦐Ӣ_x0000__x0000__x0000__x0000__x0000__x0000__x0001__x0000__x0005__x0000__x0008__x0001_ꐀӼ_x0000__x0000__x0000__x0000_¸摬¨摬_x0001__x0000__x0004__x0000_ꪀЀ_x0000__x0000__x0000__x0000__x0000__x0000__x0004__x0000_矠Ӽ⤀с_x0000__x0000_¸摬¨摬_x0001__x0000__x0004__x0000_꬀Ѐ_x0000__x0000__x0000__x0000__x0000__x0000__x0000__x0000__x0000__x0000__x0004__x0000_砠Ӽ⤰с_x0000__x0000_¸摬¨摬_x0001__x0000__x0004__x0000_ꮀЀ_x0000__x0000__x0000__x0000__x0000__x0000__x0004__x0000_砀Ӽ⥠с_x0000__x0000__x0000__x0000_羸ͼ_x0000__x0000__x0006__x0000_댐摦_x0000__x0000__x0000__x0000_❠ӢФ_x0000__x0000__x0011__x0001__x0000__x0000__x0000__x0000__x0000__x0000__x0000__x0000__x0000__x0000__x0000__x0000__x0000__x0000__x0000__x0000__x0000__x0000__x0000_ᐧ쥄Ӽ_x0004__x0000_¤5!_x0000_⤀ろᐧ쥄Ӽ_x0004__x0000_ࡤӼ
_x0000_⤀ろᐧ쥄㶬゘_x0000__x0000_⤀ろ_x0004__x0000__x0000__x0000_ᐧ쥄㶬゘_x0000__x0000_⤀ろ_x0004__x0000__x0000__x0000__x0000__x0000__x0000__x0000_ᐧ쥄㶬゘_x0000__x0000_⤀ろ_x0004__x0000__x0000__x0000_堏쥑_x0000__x0000_஀Ӽ﹀ϗ࣠Ӽ_x0000__x0000_IsPinnable_x0000__x0000_IsPinned_x0000__x0000__x0000__x0000__xFFFF_O_x000C__x0000_Office_x0000__x0000__x0000__x0000__x0000__x0000_
_x0000_狀Ӥ_x000B__x0000_ꎰ摦_x0006__x0000__x0000__x0000_SlabStyle_x0000_漀ЀHeaderItems_x0000_HeroItem_x0000__x0000__x0000__x0000_HelperText_x0000__x0000__x0000__x0000__x0000__x0000_ButtonGroup_x0000_HasFormSlab_x0000_ShowFooter_x0000__x0000_
_x0000_熸Ӥ_x000B__x0000_ꎰ摦_x0006__x0000__x0000__x0000_
_x0000_熠Ӥ_x000B__x0000_ꎰ摦_x0006__x0000__x0000__x0000__x0000__x0000__x0000__x0000_
_x0000_煘Ӥ_x000B__x0000_ꎰ摦_x0006__x0000__x0000__x0000_Switcher_x0000__x0000__x0000__x0000_Templates_x0000__x0000__x0000_DataSource_x0000__x0000_堏쥑췰⾜औӼ턄Ӽ_xFFFF__xFFFF_ठӼ_x0000__x0000__x0000__x0000__x0000__x0000__x0000__x0000__x0000__x0000__x0000__x0000__x0000__x0000__x0000__x0000_ᐧ쥄ীӼ_x0004__x0000_঄Ӽ_x0001__x0000_⤀ろᐧ쥄堤5_xFFFF__xFFFF__xFFFF__xFFFF__x0000__x0000__x0000__x0000_ᐧ쥄㶬゘_x0000__x0000_⤀ろ_x0004__x0000__x0000__x0000_ᐧ쥄ৠӼ_x0004__x0000_৔Ӽ_x0001__x0000_⤀ろ_x0000__x0000__x0000__x0000_ᐧ쥄宅Ӣ_xFFFF__xFFFF__xFFFF__xFFFF__x0000__x0000__x0000__x0000_ᐧ쥄쬐Ӽ_x0004__x0000_৴Ӽ_x0001__x0000_⤀ろᐧ쥄Ӣ_xFFFF__xFFFF__xFFFF__xFFFF__x0000__x0000__x0000__x0000__x0000__x0000__x0000__x0000__x0000__x0000__x0000__x0000__x0000__x0000__x0000__x0000_ᐧ쥄_x0000__x0000__x0004__x0000_졔Ӽ_x0000__x0000_⤀ろ_x0000__x0000__x0000__x0000_ᐧ쥄_x0000__x0000__x0004__x0000_౴Ӽ_x0000__x0000_⤀ろᐧ쥄_x0000__x0000__x0004__x0000_쀤Ӽ_x0000__x0000_⤀ろᐧ쥄_x0006__x0000__x0004_千位分隔_x0000__x0000__x0000_ᐧ쥄_x0007__x0000__x0005_货币[0]_x0000__x0000_ᐧ쥄_x0005__x0000__x0003_百分比_x0000__x0000__x0000__x0000__x0000__x0000__x0000__x0000_ᐧ쥄_x0006__x0000__x0004_标题 1_x0000__x0000__x0000_ᐧ쥄_x0006__x0000__x0004_标题 2_x0000__x0000__x0000_ᐧ쥄_x0006__x0000__x0004_标题 3_x0000__x0000__x0000_ᐧ쥄_x0006__x0000__x0004_标题 4_x0000__x0000__x0000_ᐧ쥄_x0007__x0000__x0005_链接单元格_x0000__x0000__x0000__x0000__x0000__x0000_ᐧ쥄_x0007__x0000__x0005_检查单元格_x0000__x0000_ᐧ쥄_x0006__x0000__x0004_警告文本_x0000__x0000__x0000_ᐧ쥄_x0007__x0000__x0005_解释性文本_x0000__x0000__x0003__x0000__x0003__x0000__x0004__x0001_Ӽ_x0000__x0000__x0000__x0000__x0001__x0000__x0001__x0000__x0004__x0001_❸5_x0000__x0000__x0000__x0000__x0000__x0000__x0000__x0000_堏쥑_x0000__x0000_(_x0000_Ӽ_x0000__x0000_攨゘͘摬_x0001__x0000_ Ӽ_x0000__x0000__x0000__x0000__x0000__x0000_͘摬_x0001__x0000_ᜀӼ_x0000__x0000__x0000__x0000__x0000__x0000_͘摬_x0001__x0000_កӼ_x0000__x0000__x0000__x0000__x0000__x0000_¸摬¨摬_x0001__x0000__x0003__x0000_ Ӽ_x0000__x0000__x0000__x0000__x0000__x0000__x0000__x0000__x0000__x0000__x0003__x0000_絀Ӽ_x0000__x0000__x0000__x0000_¸摬¨摬_x0001__x0000__x0003__x0000_ᜀӼ_x0000__x0000__x0000__x0000__x0000__x0000__x0003__x0000_穠Ӽ_x0000__x0000__x0000__x0000_¸摬¨摬_x0001__x0000__x0003__x0000_កӼ_x0000__x0000__x0000__x0000__x0000__x0000__x0003__x0000_章Ӽ_x0000__x0000__x0000__x0000__x0000__x0000__x0000__x0000__xFFFF_O_x0008__x0000_Cher_x0000_摮蒠Ό_xFFFF_O_x0008__x0000_Yiii_x0000_摮蒠Ό_x0000__x0000_怠ͼ_x0000__x0000__x0000__x0000__x0000__x0000__x0000__x0000_=_x0000_罰ͼ_x0000__x0000_@_x0000_❀摪_x0000__x0000_ͽͽͽͽͽͽ_x0000__x0000__x0000__x0000_ButtonStyle_x0000_TcidName_x0000__x0000__x0000__x0000_SmallButton_x0000_LabelFormat_x0000_OnCommand_x0000__x0000__x0000__x0000__x0000__x0000__x0000_
_x0000_甘Ӥ_x000B__x0000_ꎰ摦_x0006__x0000__x0000__x0000_রӼᮨ抌཰Ӽᯈ抌ఠӼᯈ抌_x0000__x0000__x0000_挸_x0000__x0000__x0000__x0001__x0000__x0000__x0000_ຠӼᮨ抌๠Ӽᯈ抌ࣰӼᯈ抌_xFFFF_O_x000C__x0000_Office_x0000__x0000__x0000__x0000__x0000__x0000_KeyFocused_x0000__x0000_
_x0000_獐Ӥ_x000B__x0000_ꎰ摦_x0006__x0000__x0000__x0000_
_x0000_猸Ӥ_x000B__x0000_ꎰ摦_x0006__x0000__x0000__x0000__x0016__x0000_狰Ӥ爀.br_x0000__x0000__x0000__x0000_IsActive_x0000__x0000__x0000__x0000__x0000__x0000__x0000__x0000_Commands_x0000__x0000__x0000__x0000_PlaceTitle_x0000__x0000_LabelFormat_x0000_
_x0000_狘Ӥ_x000B__x0000_ꎰ摦_x0006__x0000__x0000__x0000__x0016__x0000_瀈Ӥ漀._x0018__x0000_煀Ӥ瀀._x0000__x0000__x0000__x0000_ं_x0001_-_x0000_-_x0000_	_x0013_忀ω_x0000__x0000__x0000__x0000__x0000__x0000__x0000__x0000_	_x0000_ᡈс_x0000__x0000_ं_x0001_0_x0000_0_x0000__x0006__x0011_　Ӣ_x0000__x0000__x0000__x0000__x0000__x0000__x0000__x0000__x000C__x0000_≈Ӣ_x0000__x0000_ं_x0001_6_x0000_6_x0000__x0004__x0012_〰Ӣ_x0000__x0000__x0000__x0000__x0000__x0000__x0000__x0000_
_x0000_⊘Ӣ_x0000__x0000_ं_x0001_8_x0000_8_x0000_	_x0013_だӢ_x0000__x0000__x0000__x0000__x0000__x0000__x0000__x0000_	_x0000_⋠Ӣ_x0000__x0000_ं_x0001_;_x0000_;_x0000__x0006__x0013_ゐӢ_x0000__x0000__x0000__x0000__x0000__x0000__x0000__x0000__x000C__x0000_Ӣ_x0000__x0000_ं_x0001_?_x0000_?_x0000__x0005__x0012_ダӢ_x0000__x0000__x0000__x0000__x0000__x0000__x0000__x0000__x000C__x0000_⬰с_x0000__x0000_ं_x0001_E_x0000_E_x0000__x0005__x0011_ヰӢ_x0000__x0000__x0000__x0000__x0000__x0000__x0000__x0000__x000B__x0000_Ӣ_x0000__x0000_ਂ_x0001_F_x0000_Q_x0000_		ㄠӢ_x0000__x0000__x0000__x0000__x0000__x0000__x0000__x0000__x0008__x0000_崀ϗ_x0000__x0000_'䐀J_x0000_쀄䭄_x0000_Ѐπ䱄_x0000_Ѐπ䵄_x0000_Ѐπ剄_x0000_Ѐπ_x0000__x0000__x0000_'䐀J_x0000_쀆䭄_x0000_؀π䱄_x0000_؀π䵄_x0000_؀π剄_x0000_؀π_x0000__x0000__x0000_ं_x0001_I_x0000_I_x0000__x0008__x0013_ㅐӢ_x0000__x0000__x0000__x0000__x0000__x0000__x0000__x0000__x000C__x0000_㈐Ӣ_x0000__x0000_'䰀_x0001__x0000_쀀Ɍ_x0000__x0000_π͌_x0000__x0000_πь_x0000__x0000_πौ_x0000__x0000_π_x0000__x0000__x0000_ं_x0001_M_x0000_M_x0000__x0008__x0011_㇠Ӣ_x0000__x0000__x0000__x0000__x0000__x0000__x0000__x0000_
_x0000_ࡐс_x0000__x0000_ं_x0001_R_x0000_R_x0000_	_x0013_㉀Ӣ_x0000__x0000__x0000__x0000__x0000__x0000__x0000__x0000_	_x0000_⎘с_x0000__x0000_ਂ_x0001_T_x0000_b_x0000_		㉰Ӣ_x0000__x0000__x0000__x0000__x0000__x0000__x0000__x0000_
_x0000_巀ϗ_x0000__x0000_ं_x0001_U_x0000_U_x0000__x0004__x0012_㊠Ӣ_x0000__x0000__x0000__x0000__x0000__x0000__x0000__x0000__x000C__x0000_⎰с_x0000__x0000_ं_x0001_W_x0000_W_x0000__x0006__x0013_㋐Ӣ_x0000__x0000__x0000__x0000__x0000__x0000__x0000__x0000__x000C__x0000_␀с_x0000__x0000_'䐀[_x0000_쀄屄_x0000_Ѐπ嵄_x0000_Ѐπ捄_x0000_Ѐπ晄_x0000_Ѐπ_x0000__x0000__x0000_'䐀[_x0000_쀆屄_x0000_؀π嵄_x0000_؀π捄_x0000_؀π晄_x0000_؀π_x0000__x0000__x0000_'䐀[_x0000_쀈屄_x0000_ࠀπ嵄_x0000_ࠀπ捄_x0000_ࠀπ晄_x0000_ࠀπ_x0000__x0000__x0000_'䐀[_x0000_쀉屄_x0000_ऀπ嵄_x0000_ऀπ捄_x0000_ऀπ晄_x0000_ऀπ_x0000__x0000__x0000_'䐀[_x0000_쀊屄_x0000_਀π嵄_x0000_਀π捄_x0000_਀π晄_x0000_਀π_x0000__x0000__x0000_'䐀[_x0000_쀋屄_x0000_଀π嵄_x0000_଀π捄_x0000_଀π晄_x0000_଀π_x0000__x0000__x0000_ं_x0001_Z_x0000_Z_x0000__x000D__x0013_㌀Ӣ_x0000__x0000__x0000__x0000__x0000__x0000__x0000__x0000__x0007__x0000_㒀Ӣ_x0000__x0000_'䰀_x0001__x0000_쀀Ɍ_x0000__x0000_π͌_x0000__x0000_πौ_x0000__x0000_πౌ_x0000__x0000_π_x0000__x0000__x0000_ं_x0001_c_x0000_c_x0000_	_x0013_㑐Ӣ_x0000__x0000__x0000__x0000__x0000__x0000__x0000__x0000_	_x0000_①Ӣ_x0000__x0000__x000F__x0000_m_x0000__x0001__x0000__x0003__x0000_Ӣ_x0000__x0000__x0000__x0000__x0000__x0000__x0000__x0000__x0000__x0000__x0000__x0000__x0000__x0000__x0004__x0000_?_x0000__x0002__x0000__x0007__x0000_Ӣ_x0000__x0000__x0000__x0000__x0000__x0000__x0000__x0000__x0000__x0000__x0000__x0000_㓠Ӣ_x0003__x0000_ _x0000__x0001__x0000__x000C__x0000_Ӣ_x0000__x0000__x0000__x0000__x0000__x0000__x0000__x0000__x0000__x0000__x0000__x0000_㔐Ӣ_x0000__x0000__x0006__x0000__x0000__x0000__x0014__x0000_Ӣ_x0000__x0000__x0000__x0000__x0000__x0000__x0000__x0000__x0000__x0000__x0000__x0000_㕀Ӣ_x0003__x0000_Y_x0000__x0002__x0000__x0003__x0000_Ӣ_x0000__x0000__x0000__x0000__x0000__x0000__x0000__x0000__x0000__x0000__x0000__x0000_㕰Ӣ_x0003__x0000_[_x0000__x0000__x0000__x0003__x0000_Ӣ_x0000__x0000__x0000__x0000__x0000__x0000__x0000__x0000__x0000__x0000__x0000__x0000_㖠Ӣ_x0003__x0000__x0019__x0000_
_x0000__x0014__x0000_Ӣ_x0000__x0000__x0000__x0000__x0000__x0000__x0000__x0000__x0000__x0000__x0000__x0000_㗐Ӣ_x0002__x0000_9_x0000__x0001__x0000__x0014__x0000_Ӣ_x0000__x0000__x0000__x0000__x0000__x0000__x0000__x0000__x0000__x0000__x0000__x0000_㘀ӢO_x0000_a_x0000__x0012__x0000__x0014__x0000_Ӣ_x0000__x0000__x0000__x0000__x0000__x0000__x0000__x0000__x0000__x0000__x0000__x0000_㘰Ӣฬ摮࣠摮_x0001__x0000_෠摮漀Ѐ_x0000__x0000_娠ω_x0000__x0000__x0000__x0000__x0003__x0000__x0000__x0000__x0000__x0000_బ摮࣠摮_x0001__x0000_　;蜠ϗ_x0000__x0000_㒀ϗீ摮麀ϗӢ_x0000__x0000__x0000__x0000_堏쥑攨゘㛜Ӣ_x0000__x0000_剄ϗ婔ω攨゘_x0000__x0000__x0000__xDEA0_ϖ_x0000__x0000__x0000__x0000_த摮࣠摮_x0001__x0000_ୠ摮_x0000__x0000_̄Ӽs_x0000__xDDE4_ϖ_x0000__x0000_䔘ϗ_x0000__x0000_㚐Ӣத摮࣠摮_x0001__x0000_ୠ摮_x0000__x0000_̤Ӽw_x0000_ऄс_x0000__x0000_䓈ϗ_x0000__x0000_㚐Ӣ堏쥑攨゘峜ω_x0000__x0000_剄ϗ嘴ω攨゘_x0000__x0000_y_x0000_뮨Ц_x0000__x0000__x0000__x0000_ເӼ⥈抌_x0000__x0000__x0000__x0000_஠Ӽ⥈抌_x0000__x0000__x0000__x0000_เӼ⥈抌㠐Ӣᴠωᐧ쥄2_x0000_/_x0000__x0014__x0000_᐀ӡ⤀ろ
_x0000__x0000__x0000_궶⾣掬゘掬゘⤀ろ༰Ӽ_x0012__x0000__x0000__x0000_蚠_x0001__x0000__x0000_຀Ӽ_x000C__x0000__x0001__x0000__x0000__x0000__x0000__x0000__x0000__x0000__x0000__x0000_,_x0000_$_x0000_李志平 10.104.98.120_x0000__x0000__x0000__x0000__x0000__x0000__x0000__x0000__x0000__x0000__x0000__x0000__x0000__x0000__x0000__x0000__x0000__x0000__x0000__x0000__x0000__x0000__x0000__x0000__x0000__x0000__x0000_堏쥑쇤⾜㢤Ӣ耀Ѐ_x0001__x0000__x0001__x0000_쏘⾜ۤӢ䀄臤ЀीӼ_x0000__x0000_,_x0000_"_x0000_汇总表!Print_Titles_x0000__x0000__x0000__x0000_꘤晜_x0000__x0000__x0000_＀_x0000_Ā_x0000__x0000__x0000__x0000__x0000__x0000__x0000_㿰_x0000__x0000__x0000_㿰_x0000__x0000__x0000__x0000_꘤晜_x0000__x0000__x0000_＀_x0000__x0000__x0000__x0000__x0000__x0000__x0000__x0000__x0000_㿰_x0000__x0000__x0000_㿰_x0000__x0000__x0000__x0000_0_x0000_&amp;_x0000_KSOProductBuildVer_x0000__x0000_,_x0000_"_x0000_2052-10.1.0.6929_x0000__x0000__x0000__x0000_｀摫_x0001__x0000__x0000__x0000_ⱈӢ_x0000__x0000_ⱠӢ_x0001__x0000__x0000__x0000__x0000__x0000__x0000__x0000__x0001__x0000__x0000__x0000_PrintPreviewAndPrint_x0000__x0000__x0000__x0000_Ᏸ摮莀Όᔘ摮莰Ό㏨摮⳨Ό㘈摮꫔摦㭐摮ꎰ摦ꯐ摮黠摦_x0000__x0000_⓰摪̀_x0000__x0001__x0000_膠ͼ̀_x0000__x0004__x0000_냤Ϳ._x0007__x0000_禈ͼ뀀ͿⰤ摥_x0001__x0000__x0001__x0000_ⴴ54 _x0000__x0000__x0000__x0000__x0000__x0000_#1_x0001__x0000__x0000__x0000_黠摦Ⱔ摥_x0007__x0000__x0007__x0000_䆠Ϳ4 _x0000__x0000__x0000__x0000__x0000__x0000_#1_x0001__x0000__x0000__x0000__x0000__x0000__x0002__x0000_膈ͼ쨀._x0003__x0000_腘ͼ쨀._x0004__x0000_腀ͼ쨀._x0005__x0000_腰ͼ쨀.Ⱔ摥_x0000__x0000__x0000__x0000__x0000__x0000_Ā_x0000__x0000__x0000__x0000__x0000__x0000__x0000_￳_xFFFF__x0001__x0000__x0000__x0000__x0000__x0000_Ⱔ摥_x0000__x0000__x0000__x0000__x0000__x0000__x0000__x0000__x0000__x0000__x0000__x0000__x0000__x0000__x0003__x0000__x0001__x0000__x0000__x0000__x0000__x0000_Ⱔ摥_x000E__x0000__x000E__x0000_ὐω_x0000__x0000__x0000__x0000__x0000__x0000__x0000__x0000__x0003__x0000__x0001__x0000__x0000__x0000__x0000__x0000_＼摴_x0001__x0000__x0003__x0000__x0003__x0000_⺀Ӣ_x0001__x0000__x0001__x0000__x0001__x0000_ₔ5_x0001__x0000_ā_x0000__x0000__x0000_＼摴_x0001__x0000__x0003__x0000__x0003__x0000_ﬀӼ_x0001__x0000__x0001__x0000__x0001__x0000_❴5_x0001__x0000_Ȃ_x0000__x0000__x0000_＼摴_x0001__x0000__x0003__x0000__x0003__x0000_ﱈӼ_x0001__x0000__x0001__x0000__x0001__x0000_➀5!_x0000_Ȃ摪_x0000__x0000_Ⱔ摥_x0001__x0000__x0001__x0000_➈5_x0000__x0000__x0000__x0000__x0000__x0000__x0000__x0000__x0003__x0000__x0001__x0000__x0000__x0000__x0000__x0000_Ⱔ摥_x0000__x0000__x0000__x0000__x0000__x0000__x0000__x0000__x0000__x0000__x0000__x0000__x0000__x0000__x0003__x0000__x0001__x0000__x0000__x0000__x0000__x0000_Ⱔ摥_x0001__x0000__x0001__x0000_➌5_x0000__x0000__x0000__x0000__x0000__x0000__x0000__x0000__x0003__x0000__x0001__x0000__x0000__x0000__x0000__x0000_Ⱔ摥_x0001__x0000__x0001__x0000_➐5_x0000__x0000__x0000__x0000__x0000__x0000__x0000__x0000__x0003__x0000__x0001__x0000__x0000__x0000__x0000__x0000_＼摴_x0001__x0000__x0003__x0000__x0003__x0000_⼘Ӣ_x0001__x0000__x0001__x0000__x0001__x0000_➔5_x0001__x0000_ā_x0000__x0000__x0000_＼摴_x0001__x0000__x0003__x0000__x0003__x0000_⼰Ӣ_x0001__x0000__x0001__x0000__x0001__x0000_➘5_x0001__x0000_Ȃ_x0000__x0000__x0000_SecondColumnMinWidth_x0000__x0000__x0000__x0000_HasToResetButtonTasks_x0000__x0000__x0000_＼摴_x0001__x0000__x0003__x0000__x0003__x0000_⿈Ӣ_x0001__x0000__x0001__x0000__x0001__x0000_➜5_x0001__x0000_ā_x0000__x0000__x0000_＼摴_x0001__x0000__x0003__x0000__x0003__x0000_⢀Ӣ_x0001__x0000__x0001__x0000__x0001__x0000_➠5_x0001__x0000_Ȃ_x0000__x0000__x0000_Ⱔ摥_x0014__x0000__x0014__x0000_Ӣ犐Ӥ_x0000__x0000__x0000__x0000__x0000__x0000_䜃5_x0001__x0000__x0000__x0000_漀ЀFormSlabColumnMinWidth_x0000__x0000_HiddenInProtectedView_x0000__x0000__x0000_＼摴_x0001__x0000__x0003__x0000__x0003__x0000_⥈Ӣ_x0001__x0000__x0001__x0000__x0001__x0000_➤5_x0001__x0000_Ȃ_x0000__x0000__x0000_＼摴_x0001__x0000__x0003__x0000__x0003__x0000_⥠Ӣ_x0001__x0000__x0001__x0000__x0001__x0000_➨5_x0001__x0000_ā_x0000__x0000__x0000__x0000__x0000_熈Ӥ䜀5_x0003__x0000_煰Ӥ䜀5_x0016__x0000_윴摳䜀5_x0018__x0000_뿐Ӥ焀.Ⱔ摥_x0001__x0000__x0001__x0000_➬5_x0000__x0000__x0000__x0000__x0000__x0000__x0000__x0000__x0003__x0000__x0001__x0000__x0000__x0000__x0000__x0000_＼摴_x0001__x0000__x0003__x0000__x0003__x0000_⦀Ӣ_x0001__x0000__x0001__x0000__x0001__x0000_➴5_x0001__x0000_Ȃ_x0000__x0000__x0000_Ⱔ摥_x0001__x0000__x0001__x0000_➼5_x0000__x0000__x0000__x0000__x0000__x0000__x0000__x0000__x0003__x0000__x0001__x0000__x0000__x0000__x0000__x0000_Ⱔ摥_x0000__x0000__x0000__x0000__x0000__x0000__x0000__x0000__x0000__x0000__x0000__x0000__x0000__x0000__x0003__x0000__x0001__x0000__x0000__x0000__x0000__x0000__x0000__x0000__x0000__x0000__x0000__x0000__x0000__x0000_SecondColumnExpansionWeight_x0000_ButtonSlabColumnMinWidth_x0000__x0000__x0000__x0000_RemoveTopComponentsSpace_x0000__x0000__x0000__x0000_NoSpacingBetweenChildren_x0000__x0000__x0000__x0000_TemporaryPropertyForState_x0000__x0000__x0000_昀͹映͹晀͹晠͹暠͹曀͹曠͹最͹朠͹杀͹杠͹枠͹柠͹_x0000__x0000_͹͹͹͹͹͹͹͹͹͹͹͹͹_x0000__x0000_ᎠͽᏀͽᏠͽᐠͽᑀͽᑠͽᒠͽᓀͽᓠͽᔀͽᕀͽᕠͽᖠͽᗠͽxxxxxxxxxxxxxxxxxxxxxxxxx_x0000__x0000__x0000_ᘀͽᘠͽᙀͽ ͽᚠͽᛀͽᜀͽᜠͽᝀͽᝠͽហͽៀͽ᠀ͽᡀͽxxxxxxxxxxxxxxxxxxxxxxxxx_x0000__x0000__x0000_xxxxxxxxxxxxxxxxxxxxxxxxx_x0000__x0000__x0000_PropertySelectSingleItem_x0000__x0000__x0000__x0000_PropertyEnterOrSelectString_x0000_㙀ͽ㚀ͽ㛀ͽ㛠ͽ㜀ͽ㜠ͽ㝠ͽ㞀ͽ㞠ͽ㟀ͽ㟠ͽ㠠ͽ㡀ͽ㢀ͽOnDoubleClickItemCommand_x0000__x0000__x0000__x0000_LargePreviewPercentImage_x0000__x0000__x0000__x0000_AnimationFramesPerSecond_x0000__x0000__x0000__x0000_PrintActiveSheetsDescString_x0000_IsIgnoringPrintAreaEnabled_x0000__x0000_IsPageMarginsGalDSCreated_x0000__x0000__x0000_ScaleToFitActualSizeImage_x0000__x0000__x0000_OutSpaceHidingNotification_x0000__x0000_ⴐ摥_x0001__x0000__x0016__x0000_䔈Ӣ췐Ӽ_x0000__x0000__x0000__x0000_뽐ϗ_x0001__x0000__x0000__x0000__x0000__x0000__x0000__x0000__x0003__x0000__x0000__x0000_TemporaryPropertyForState_x0000__x0000__x0000_㓐摷_x0013__x0000__x0000__x0000_ᑨ_x0000_䖔Ӣ_x0000__x0000__x0000__x0000__x0000__x0000__x0001__x0000_@_x0000__x0000__x0000__x0000__x0000_ﰘߧ_x0000__x0000_㓐摷_x0000__x0000__x0000__x0000_Ử_x0000_䗌Ӣ_x0000__x0000__x0000__x0000__x0000__x0000__x0001__x0000_@_x0000__x0000__x0000__x0000__x0000_謁ࠆ_x0000__x0000__x0000__x0000_4_x0000_魀5딀ϗ_x0004_耀_x0000__x0000__x0001__x0004_碎摓_x0000__x0000__x0010__x0000_菿_x0000_딀ϗ_x0000__x0000__x0000__x0000_漐摭徰摤_x0000__x0000_䙜Ӣ昀귐摛䘠Ӣ䘠Ӣ_x0001__x0000__x0000__x0000__x0000__x0000__x0000__x0000__x0000__x0000_지ϖ漐摭徰摤䘤Ӣ殘ͼ昀귐摛䙘Ӣ䙘Ӣ_x0001__x0000__x0000__x0000__x0000__x0000__x0000__x0000__x0000__x0000_쥠ϖ_x0000__x0000_4_x0000_魀5ʀͿ_x0004_耀_x0000__x0000__x0001__x0004_碎摓_x0000__x0000__x0010__x0000_菿_x0000_ʀͿ_x0000__x0000__x0000__x0000__x0000__x0000_4_x0000_魀5πͿ_x0004_耀_x0000__x0000__x0001__x0004_碎摓_x0000__x0000__x0010__x0000_菿_x0000_πͿ_x0000__x0000__x0000__x0000__x0000__x0000_4_x0000_魀5ðͿ_x0004_耀_x0000__x0000__x0001__x0004_碎摓_x0000__x0000__x0010__x0000_菿_x0000_ðͿ_x0000__x0000__x0000__x0000__x0000__x0000_4_x0000_魀5ԀͿ_x0004_耀_x0000__x0000__x0001__x0004_碎摓_x0000__x0000__x0010__x0000_菿_x0000_ԀͿ_x0000__x0000__x0000__x0000_iWebOffice2009.OfficeAddins_x0000__x0000__x0000__x0000__x0000__x0000__x0000__x0000__x0000__x0000__x0000__x0000__x0000__x0000__x0000__x0000__x0000__x0000__x0000__x0000__x0000__x0000__x0000__x0000__x0000__x0000__x0000__x0000__x0000_⠘摪⠀摪_x0000__x0000_䆠Ϳ;_x0000__x0000__x0000__x0000__x0000__x0000_䠘Ӣ_x0000__x0000__x0000__x0000__x0000__x0000__x0000__x0000__x0000__x0000__x0000__x0000__x0000__x0000__x0000__x0000__x0000__x0000__x0000__x0000__xFFFF__xFFFF_�_xFFFF__x0000__x0000__x0000__x0000__x0000__x0000__x0000__x0000__x0000__x0000__x0000__x0000__x0000__x0000__x0000__x0000__x0000__x0000__x0000__x0000__x0000__x0000__x0000__x0000__x0003__x0000__x0016__x0000__x0000__x0000__x0000__x0000__x0000__x0000__x0000__x0000__x0000__x0000__x0000__x0000__x0000__x0000__x0000__x0000__x0000__x0000__x0000__x0000__x0000__x0000__x0000__x0000__xFFFF__xFFFF_�_xFFFF__x0000__x0000__x0000__x0000__x0000__x0000__x0001__x0000__x0000__x0000__x0000__x0000__x0000__x0000__x0000__x0000__x0000__x0000__x0000__x0000__x0000__x0000__x0000__x0000__x0004__x0000__x0018__x0000__x0000__x0000__x0000__x0000__x0000__x0000__x0000__x0000__x0000__x0000__x0000__x0000__x0000__x0000__x0000__x0000__x0000__x0000__x0000__x0000__x0000__x0000__x0000__x0000__xFFFF__xFFFF_�_xFFFF__x0000__x0000__x0000__x0000__x0000__x0000__x0000__x0000__x0000__x0000__x0000__x0000__x0000__x0000__x0000__x0000__x0000__x0000__x0000__x0000__x0000__x0000__x0000__x0000_4_x0000__x0018__x0000__x0000__x0000__x0000__x0000__x0000__x0000__x0001__x0000__x0000__x0000__x0000__x0000__x0000__x0000__x0000__x0000__x0000__x0000__x0000__x0000__x0000__x0000__x0000__x0000__xFFFF__xFFFF_�_xFFFF__x0000__x0000__x0000__x0000__x0000__x0000__x0000__x0000__x0000__x0000__x0000__x0000__x0000__x0000__x0000__x0000__x0000__x0000__x0000__x0000__x0000__x0000__x0000__x0000_4_x0000__x0018__x0000__x0000__x0000__x0000__x0000__x0000__x0000__x0001__x0000__x0000__x0000__x0000__x0000__x0000__x0000__x0000__x0000__x0000__x0000__x0000__x0000__x0000__x0000__x0000__x0000__xFFFF__xFFFF_�_xFFFF__x0000__x0000__x0000__x0000__x0000__x0000__x0000__x0000__x0000__x0000__x0000__x0000__x0000__x0000_GetTranslateOptionsLabel_x0000__x0000__x0000__x0000_ChineseTranslationDialog_x0000__x0000__x0000__x0000_ⴐ摥_x0001__x0000__x0016__x0001_䪀Ӣ_x0000_Ѐ_x0000__x0000__x0001__x0000_蕐τ_x0001__x0000__x0000__x0000__x0000__x0000__x0000__x0000__x0003__x0000__x0000__x0000__x0000__x0000_4_x0000_魀5儨τ_x0000_耀_x0000__x0000__x0002__x0004_碎摓_x0000__x0000__x0010__x0000_쉀_x000F_儨τ_x0000__x0000__x0000__x0000__x0000__x0000_8_x0000__x0000__x0000__x0000__x0000_
耀_x0000__x0000__x0000__x0000_塩摚_x0000__x0000__x0014__x0000_耍_x0000__x0000__x0000_祂摚_x0000__x0000__x0000_㾀_x0000_㾀㫯㻥_x0000_㾀 ║년㽆_x0000_⎻_x0000_㼀_x0000_ꏺ㫯㹥㫯㻥倀╔_x0000_㾀Ⓖ_x0000__x0000_4_x0000_魀5븐Θ_x0004_耀_x0000__x0000__x0001__x0004_碎摓_x0000__x0000__x0010__x0000_菿_x0000_븐Θ_x0000__x0000__x0000__x0000__x0000__x0000_4_x0000_魀5빠Θ_x0004_耀_x0000__x0000__x0001__x0004_碎摓_x0000__x0000__x0010__x0000_菿_x0000_빠Θ_x0000__x0000__x0000__x0000__x0000__x0000_4_x0000_魀5뺰Θ_x0004_耀_x0000__x0000__x0001__x0004_碎摓_x0000__x0000__x0010__x0000_菿_x0000_뺰Θ_x0000__x0000__x0000__x0000__x0000__x0000_4_x0000_魀5뼀Θ_x0004_耀_x0000__x0000__x0001__x0004_碎摓_x0000__x0000__x0010__x0000_菿_x0000_뼀Θ_x0000__x0000__x0000__x0000__x0000__x0000_4_x0000_魀5ぐτ_x0004_耀_x0000__x0000__x0001__x0004_碎摓_x0000__x0000__x0010__x0000_菿_x0000_ぐτ_x0000__x0000__x0000__x0000__x0000__x0000_4_x0000_魀5㆐τ_x0004_耀_x0000__x0000__x0001__x0004_碎摓_x0000__x0000__x0010__x0000_菿_x0000_㆐τ_x0000__x0000__x0000__x0000__x0000__x0000_4_x0000_魀5㌠τ_x0004_耀_x0000__x0000__x0001__x0004_碎摓_x0000__x0000__x0010__x0000_菿_x0000_㌠τ_x0000__x0000__x0000__x0000__x0000__x0000_4_x0000_魀5㍰τ_x0004_耀_x0000__x0000__x0001__x0004_碎摓_x0000__x0000__x0010__x0000_菿_x0000_㍰τ_x0000__x0000__x0000__x0000__x0000__x0000_4_x0000_魀5㏀τ_x0004_耀_x0000__x0000__x0001__x0004_碎摓_x0000__x0000__x0010__x0000_菿_x0000_㏀τ_x0000__x0000__x0000__x0000__x0000__x0000_4_x0000_魀5㐐τ_x0004_耀_x0000__x0000__x0001__x0004_碎摓_x0000__x0000__x0010__x0000_菿_x0000_㐐τ_x0000__x0000__x0000__x0000__x0000__x0000_4_x0000_魀5㑠τ_x0004_耀_x0000__x0000__x0001__x0004_碎摓_x0000__x0000__x0010__x0000_菿_x0000_㑠τ_x0000__x0000__x0000__x0000__x0000__x0000_4_x0000_魀5㒰τ_x0004_耀_x0000__x0000__x0001__x0004_碎摓_x0000__x0000__x0010__x0000_菿_x0000_㒰τ_x0000__x0000__x0000__x0000_ന黠摦櫄摣ꎰ摦Ᏸ摮絸Όᒈ摮ͽᓀ摮鏠Ηᓜ摮綐Ό摴ꎰ摦ന黠摦櫄摣ꎰ摦Ᏸ摮絸Όᒈ摮ͽᓀ摮鋀Ηᓜ摮綐Ό摴ꎰ摦ന黠摦櫄摣ꎰ摦Ᏸ摮絸Όᒈ摮ͽᓀ摮酰Ηᓜ摮綐Ό摴ꎰ摦ന黠摦櫄摣ꎰ摦Ᏸ摮絸Όᒈ摮ͽᓀ摮Ͽᓜ摮綐Ό摴ꎰ摦ന黠摦櫄摣ꎰ摦Ᏸ摮絸Όᒈ摮ͽᓀ摮痀Ӥᓜ摮綐Ό摴ꎰ摦ന黠摦櫄摣ꎰ摦Ᏸ摮絸Όᒈ摮ͽᓀ摮솈Ηᓜ摮綐Ό摴ꎰ摦ന黠摦櫄摣ꎰ摦Ᏸ摮絸Όᒈ摮怄Ϳᓀ摮낀Ηᓜ摮綐Ό摴ꎰ摦ᒈ摮㇤Ϳᓀ摮箰ͼᓜ摮絈Ό摴㇤Ϳ摴ꎰ摦摴⛠摪ۤ摵黠摦ᒈ摮㙄Ϳᓀ摮笈ͼᓜ摮絈Ό摴㙄Ϳ摴ꎰ摦摴⛠摪ۤ摵黠摦_x0000__x0000__x0000__x0000_	仿宋_GB2312_x0000__x0000__x0000__x0000__x0000__x0000__x0000__x0000__x0000__x0000__x0000__x0000__x0000__x0000__x0000__x0000__x0000__x0000__x0000__x0000__x0000__x0000_ _x0000__x0000__x0000_ʼ_x0000_̀᧶뜊_x0000__x0000__x0002__x000B__x0000_	_x0000__x0000__x0000__x0000_	_x0000__x0000__x0000__x0000__x0004__x0004__x0000__x0000__x0000__x0000__x0000__x0002_宋体_x0000__x0000__x0000__x0000__x0000__x0000__x0000__x0000__x0000__x0000__x0000__x0000__x0000__x0000__x0000__x0000__x0000__x0000__x0000__x0000__x0000__x0000__x0000__x0000__x0000__x0000__x0000__x0000__x0000_ _x0000__x0000__x0000_Ɛ_x0000__x0000_᧳栊_x0000__x0000__x0002__x000B__x0000_	_x0000__x0000__x0000__x0000_	_x0000__x0000__x0000__x0001__x0004__x0004__x0000__x0000__x0000__x0000__x0000_o䰀_x0001__x0000_쀀Ռ_x0000__x0000_π݌_x0000__x0000_πौ_x0000__x0000_πౌ_x0000__x0000_πᭌ_x0000__x0000_πὌ_x0000__x0000_π⍌_x0000__x0000_πが_x0000__x0000_π㕌_x0000__x0000_π㥌_x0000__x0000_π䍌_x0000__x0000_π佌_x0000__x0000_π呌_x0000__x0000_π_x0000__x0000__x000F__x0000__x0000__x0000__x0000_	仿宋_GB2312_x0000__x0000__x0000__x0000__x0000__x0000__x0000__x0000__x0000__x0000__x0000__x0000__x0000__x0000__x0000__x0000__x0000__x0000__x0000__x0000__x0000__x0000_¸_x0000__x0000__x0000_ʼ_x0000_̀᧕ည_x0000__x0000__x0002__x000C__x0000_
_x0000__x0000__x0000__x0000_
_x0000__x0000__x0000__x0000__x0004__x0004__x0000__x0000__x0000__x0000__x0000__x0002_宋体_x0000__x0000__x0000__x0000__x0000__x0000__x0000__x0000__x0000__x0000__x0000__x0000__x0000__x0000__x0000__x0000__x0000__x0000__x0000__x0000__x0000__x0000__x0000__x0000__x0000__x0000__x0000__x0000__x0000_Ĕ_x0000__x0000__x0000_ʼ_x0000__x0000_᪜昊_x0000__x0000__x0003__x0012__x0000__x000F__x0000__x0000__x0000__x0000__x000F__x0000__x0000__x0000__x0001__x0004__x0004__x0000_ps_x0000__x0000_䭌䡌剃汥瑡潩獮楨䡰a_x0000__x0000__x0000__x0000__x0000__x0000_辋摗边摗꣘撁Ⱁ摈_x0001__x0000__x0003__x0000__x0008__x0000__x0007__x0000__x0000__x0000__x0000_䀘_x0007__x0000__x000F__x0000__x0000__x0000_Ӣ_x0003__x0000__x0008__x0000__x0002__x0000__x0008__x0000__xFFFF_؇漌Ѐ̘Ӽ_x0000__x0000__x0000__x0000__x0000__x0000__x0002_宋体_x0000__x0000__x0000__x0000__x0000__x0000__x0000__x0000__x0000__x0000__x0000__x0000__x0000__x0000__x0000__x0000__x0000__x0000__x0000__x0000__x0000__x0000__x0000__x0000__x0000__x0000__x0000__x0000__x0000_Ũ_x0000__x0000__x0000_ʼ_x0000__x0000_᧵⨊_x0000__x0000__x0003__x0018__x0000__x0015__x0000__x0000__x0000__x0000__x0015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Ĭ_x0000__x0000__x0000_ʼ_x0000__x0000_᪡ᴊ_x0000__x0000__x0003__x0014__x0000__x0011__x0000__x0000__x0000__x0000__x0011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Ą_x0000__x0000__x0000_ʼ_x0000__x0000_᧚␊_x0000__x0000__x0002__x0011__x0000__x000F__x0000__x0000__x0000__x0000__x000F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ʼ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᧘ช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᧐̊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ʼ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ʼ_x0000__x0000_ᨂᘊ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ʼ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0002__x0000_Ɛ_x0000__x0000_᧪؊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ʼ_x0000__x0000_ᧈ̊_x0000__x0000__x0002__x000F__x0000__x000D__x0000__x0000__x0000__x0000__x000D__x0000__x0000__x0000__x0001__x0004__x0004__x0000__x0000__x0000__x0000__x0000__x0002_宋体_x0000__x0000__x0000__x0000__x0000__x0000__x0000__x0000__x0000__x0000__x0000__x0000__x0000__x0000__x0000__x0000__x0000__x0000__x0000__x0000__x0000__x0000__x0000__x0000__x0000__x0000__x0000__x0000__x0000_Ü_x0000__x0000__x0000_Ɛ_x0000__x0000_᧲ᰊ_x0000__x0000__x0002__x000F__x0000__x000D__x0000__x0000__x0000__x0000__x000D__x0000__x0000__x0000__x0001__x0004__x0004__x0000__x0000__x0000__x0000__x0000_堏쥑췔⾝벴Ͽ⤀ろॐӼτ斬゘॰Ӽ掬゘_x0000__x0000__x0000__x0000__x0000__x0000__x0000__x0000_堤5⨴Ӣ宅Ӣ⪄ӢӢ⪴Ӣ_x0000__x0000__x0000__x0000__x0000__x0000__x0000__x0000__x0000__x0000__x0000__x0000__x0000__x0000__x0000__x0000__x0000__x0000__x0001__x0000__x0000__x0000__x0000__x0000_+_x0000__x0000__x0000__x0000__x0000__x0000__x0000__x0003__x0000__x0000__x0000__x0000__x0000__x0004__x0000_ 䉀_x0000__x0000__x0000__x0000_	_x0000_!䊀_x0000__x0000__x0000__x0000_
_x0000_#䌀_x0000__x0000__x0000__x0000__x000F__x0000_'_x0000__x001C__x0000__x001E__x0000_ _x0000_$_x0000_%_x0000_&amp;_x0000_'_x0000_(_x0000_)_x0000_*_x0000_+_x0000_0_x0000_	仿宋_GB2312_x0000__x0000__x0000__x0000__x0000__x0000__x0000__x0000__x0000__x0000__x0000__x0000__x0000__x0000__x0000__x0000__x0000__x0000__x0000__x0000__x0000__x0000_æ_x0000__x0000__x0000_Ɛ_x0000_̀ᦄ܊_x0000__x0000__x0002__x000F__x0000__x000D__x0000__x0000__x0000__x0000__x000D__x0000__x0000__x0000__x0000__x0004__x0004__x0000_+_x0000_/_x0000__x0002_宋体_x0000__x0000__x0000__x0000__x0000__x0000__x0000__x0000__x0000__x0000__x0000__x0000__x0000__x0000__x0000__x0000__x0000__x0000__x0000__x0000__x0000__x0000__x0000__x0000__x0000__x0000__x0000__x0000__x0000_Ĕ_x0000__x0000__x0000_Ɛ_x0000__x0000_ᨨ䨊_x0000__x0000__x0003__x0012__x0000__x000F__x0000__x0000__x0000__x0000__x000F__x0000__x0000__x0000__x0001__x0004__x0004__x0000_+_x0000_/_x0000_P_x0000_Q_x0000_R_x0000_S_x0000_T_x0000_U_x0000_V_x0000_^_x0000___x0000_`_x0000_a_x0000_b_x0000_c_x0000_d_x0000_e_x0000_f_x0000_g_x0000_h_x0000_i_x0000_j_x0000_k_x0000_l_x0000_m_x0000_$_x0000_%_x0000_&amp;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	仿宋_GB2312_x0000__x0000__x0000__x0000__x0000__x0000__x0000__x0000__x0000__x0000__x0000__x0000__x0000__x0000__x0000__x0000__x0000__x0000__x0000__x0000__x0000__x0000_Ï_x0000__x0000__x0000_ʼ_x0000_̀᥹Ԋ_x0000__x0000__x0002__x000E__x0000__x000C__x0000__x0000__x0000__x0000__x000C__x0000__x0000__x0000__x0000__x0004__x0004__x0000_&amp;_x0000_'_x0000__x0007_方正小标宋简体_x0000__x0000__x0000__x0000__x0000__x0000__x0000__x0000__x0000__x0000__x0000__x0000__x0000__x0000__x0000__x0000__x0000__x0000__x0000__x0000__x0000__x0000__x0000__x0000_ƞ_x0000__x0000__x0000_Ɛ_x0000_ЀᦃЊ_x0000__x0000__x0008_!_x0005__x0019__x0000__x0000__x0000__x0000__x0019__x0000__x0000__x0000__x0000__x0004__x0004__x0000_'_x0000_(_x0000__x0000__x0000_J_x0000_O_x0000_늘廿_x0001__x0000__x0000__x0000_V_x0000_q_x0000_㸘弁唁._x0000__x0000__x0000__x0000__x0000__x0000__x0000__x0000__x0000__x0000__x0000__x0000__x0000__x0000__x0000__x0000__x0000__x0000__x0000__x0000__x0000__x0000__x0000__x0000__x0000__x0000__x0000__x0000__x0000__x0000_᥯ህ)_x0000_$_x0000__x0000_Ԉ_x0001__x0000_'_x0000_(_x0000_	仿宋_GB2312_x0000__x0000__x0000__x0000__x0000__x0000__x0000__x0000__x0000__x0000__x0000__x0000__x0000__x0000__x0000__x0000__x0000__x0000__x0000__x0000__x0000__x0000_Ï_x0000__x0000__x0000_ʼ_x0000_̀ᥓԊ_x0000__x0000__x0002__x000E__x0000__x000C__x0000__x0000__x0000__x0000__x000C__x0000__x0000__x0000__x0000__x0004__x0004__x0000_&amp;_x0000_'_x0000_࿠_x0000_࿰_x0000_J_x0000_瀀Ӣ_x0001__x0000_H_x0000_(耀(2017年第二批省投资慈利县金岩土家族乡三元村历史遗留和自然灾害损毁土地复垦项目_x0001__x000C__x000C_7_x0000__x0000__x0000__x0000__x0001__x0000_I_x0000_&amp;耀&amp;2017年第二批省投资慈利县溪口镇双福坪村历史遗留和自然灾害损毁土地复垦项目_x0001__x000C__x000C_7_x0000__x0000__x0000__x0000__x0001__x0000_J_x0000_%耀%2017年第二批省投资慈利县溪口镇渔家村历史遗留和自然灾害损毁土地复垦项目_x0001__x000C__x000C_7_x0000__x0000__x0000__x0000__x0001__x0000_K_x0000__x0017_耀_x0017_2017年第二批省投资汝城县大坪镇土地复垦项目_x0001__x000C__x000C_7_x0000__x0000__x0000__x0000__x0001__x0000_L_x0000__x001E_耀_x001E_桂阳县流峰镇塘源村、寨脚村农村土地整治（高标准农田建设）项目_x0001__x000C__x000C_7_x0000__x0000__x0000__x0000__x0001__x0000_M_x0000__x0016_耀_x0016_2017年第二批省投资道县桥头乡土地复垦项目_x0001__x000C__x000C_7_x0000__x0000__x0000__x0000__x0001__x0000_N_x0000__x0016_耀_x0016_2017年第二批省投资道县新车乡土地复垦项目_x0001__x000C__x000C_7_x0000__x0000__x0000__x0000__x0001__x0000_O_x0000__x0017_耀_x0017_2017年第二批省投资道县白马渡镇土地复垦项目_x0001__x000C__x000C_7_x0000__x0000__x0000__x0000__x0001__x0000_P_x0000__x0017_老_x0017_2017年第二批省投资道县柑子园乡土地复垦项目_x0004_ _x0001__x000C__x000C_7_x0000__x0000__x0000__x0000__x0001__x0000_Q_x0000__x001F_老_x001F_2017年第二批省投资溆浦县历史遗留和自然灾害损毁土地复垦项目_x0001__x001E__x0001__x000C__x000C_7_x0000__x0000__x0000__x0000__x0001__x0000_R_x0000__x001C_耀_x001C_2017年第二批省投资新化县白溪镇等五个乡镇土地复垦项目_x0001__x000C__x000B_ɷ_x0000__x0000__x0000__x0000__x0001__x0000_S_x0000_0耀02017年第二批省投资泸溪县潭溪镇潭溪社区居委会、小章乡小章村历史遗留和自然灾害损毁土地复垦项目_x0001__x000C__x000B_ɷ_x0000__x0000__x0000__x0000__x0001__x0000_T_x0000_;耀;2017年第二批省投资泸溪县达岚镇、洗溪镇、兴隆场镇、白羊溪乡四个乡镇新田村等六个村历史遗留和自然灾害损毁土地复垦项目_x0001__x000C__x000B_ɷ_x0000__x0000__x0000__x0000__x0001__x0000_U_x0000__x0018_老_x0018_2017年第二批省投资龙山县苗儿滩镇土地复垦项目_x0000_ _x0001__x000C__x000B_ɷ_x0000__x0000__x0000__x0000__x0001__x0000_V_x0000__x001F_耀_x001F_2017年第二批省投资龙山县红岩溪镇比沙村等两个村土地复垦项目_x0001__x000C__x000B_ɷ_x0000__x0000__x0000__x0000__x0001__x0000_W_x0000__x001F_耀_x001F_2017年第二批省投资龙山县红岩溪镇肖家村等两个村土地复垦项目_x0001__x000C__x000B_ɷ_x0000__x0000__x0000__x0000__x0001__x0000_X_x0000__x0017_老_x0017_2017年第二批省投资龙山县召市镇土地复垦项目_x0000_ _x0001__x000C__x000B_ɷ_x0000__x0000__x0000__x0000__x0001__x0000_Y_x0000__x0017_老_x0017_2017年第二批省投资龙山县桂塘镇土地复垦项目_x0000_ _x0001__x000C__x000C_7_x0000__x0000__x0000__x0000__x0001__x0000_Z_x0000__x0018_老_x0018_2017年第二批省投资龙山县水田坝乡土地复垦项目_x0000_ _x0001__x000C__x000C_7_x0000__x0000__x0000__x0000__x0001__x0000_[_x0000__x0017_老_x0017_2017年第二批省投资龙山县贾市乡土地复垦项目_x0000_ _x0001__x000C__x000C_7_x0000__x0000__x0000__x0000__x0001__x0000_\_x0000__x0005_老_x0005_株洲市小计_x0000_"_x0001__x000C__x000B_ɷ_x0000__x0000__x0000__x0000__x0001__x0000_]_x0000__x0004_耀_x0004_项目名称_x0001__x000C__x000C_7_x0000__x0000__x0000__x0000__x0001__x0000_^_x0000__x0005_耀_x0005_长沙市小计_x0001__x000C__x000C_7_x0000__x0000__x0000__x0000__x0001__x0000___x0000__x0002_耀_x0002_总计_x0001__x000C__x000C_7_x0000__x0000__x0000__x0000__x0001__x0000_`_x0000__x0005_耀_x0005_湘潭市小计_x0001__x000C__x000C_7_x0000__x0000__x0000__x0000__x0001__x0000_a_x0000__x0003_老_x0003_炎陵县_x0000__x001E__x0001__x000C__x000C_7_x0000__x0000__x0000__x0000__x0001__x0000_b_x0000_	老	湘潭市本级及所辖区_x0000__x001E__x0001__x000C__x000C_7_x0000__x0000__x0000__x0000__x0001__x0000_c_x0000__x0003_老_x0003_祁东县_x0000__x001E__x0001__x000C__x000C_7_x0000__x0000__x0000__x0000__x0001__x0000_d_x0000__x0003_耀_x0003_衡东县_x0001__x000C__x000C_7_x0000__x0000__x0000__x0000__x0001__x0000_e_x0000__x0003_老_x0003_武冈市_x0000__x001E__x0001__x000C__x000C_7_x0000__x0000__x0000__x0000__x0001__x0000_f_x0000__x0003_老_x0003_邵阳县_x0000__x001E__x0001__x000C__x000C_7_x0000__x0000__x0000__x0000__x0001__x0000_g_x0000__x0005_耀_x0005_新邵县小计_x0001__x000C__x000C_7_x0000__x0000__x0000__x0000__x0001__x0000_h_x0000__x0005_老_x0005_邵阳市小计_x0000_"_x0001__x000C__x000B_ɷ_x0000__x0000__x0000__x0000__x0001__x0000_i_x0000__x0005_老_x0005_衡阳市小计_x0000_"_x0001__x000C__x000B_ɷ_x0000__x0000__x0000__x0000__x0001__x0000_j_x0000__x0005_老_x0005_岳阳市小计_x0000_!_x0001__x000C__x000B_ɷ_x0000__x0000__x0000__x0000__x0001__x0000_k_x0000__x0003_老_x0003_湘阴县_x0000__x001E__x0001__x000C__x000C_7_x0000__x0000__x0000__x0000__x0001__x0000_l_x0000__x0003_老_x0003_临湘市_x0000__x001E__x0001__x000C__x000C_7_x0000__x0000__x0000__x0000__x0001__x0000_m_x0000__x0003_老_x0003_平江县_x0000__x001E__x0001__x000C__x000C_7_x0000__x0000__x0000__x0000__x0001__x0000_n_x0000__x0005_老_x0005_常德市小计_x0000_"_x0001__x000C__x000B_ɷ_x0000__x0000__x0000__x0000__x0001__x0000_o_x0000__x0006_耀_x0006_张家界市小计_x0001__x000C__x000B_ɷ_x0000__x0000__x0000__x0000__x0001__x0000_p_x0000__x000C_耀_x000C_张家界市本级及所辖区小计_x0001__x000C__x000B_ɷ_x0000__x0000__x0000__x0000__x0001__x0000_q_x0000__x0005_耀_x0005_桑植县小计_x0001__x000C__x000C_7_x0000__x0000__x0000__x0000__x0001__x0000_r_x0000__x0005_耀_x0005_慈利县小计_x0001__x000C__x000C_7_x0000__x0000__x0000__x0000__x0001__x0000_s_x0000__x0005_老_x0005_益阳市小计_x0000_"_x0001__x000C__x000B_ɷ_x0000__x0000__x0000__x0000__x0001__x0000_t_x0000__x0005_耀_x0005_安化县小计_x0001__x000C__x000C_7_x0000__x0000__x0000__x0000__x0001__x0000_u_x0000__x0005_老_x0005_郴州市小计_x0005__x0017__x0001__x000C__x000B_ɷ_x0000__x0000__x0000__x0000__x0001__x0000_v_x0000__x0003_耀_x0003_桂阳县_x0001__x000C__x000C_7_x0000__x0000__x0000__x0000__x0001__x0000_w_x0000__x0005_老_x0005_永州市小计_x0000_"_x0001__x000C__x000B_ɷ_x0000__x0000__x0000__x0000__x0001__x0000_x_x0000__x0005_老_x0005_怀化市小计_x0000_"_x0001__x000C__x000B_ɷ_x0000__x0000__x0000__x0000__x0001__x0000_y_x0000__x0003_老_x0003_芷江县_x0000__x001E__x0001__x000C__x000C_7_x0000__x0000__x0000__x0000__x0001__x0000_z_x0000__x0003_老_x0003_中方县_x0000__x001E__x0001__x000C__x000C_7_x0000__x0000__x0000__x0000__x0001__x0000_{_x0000__x0003_耀_x0003_麻阳县_x0001__x000C__x000B_ɷ_x0000__x0000__x0000__x0000__x0001__x0000_|_x0000__x0005_老_x0005_娄底市小计_x0000_"_x0001__x000C__x000B_ɷ_x0000__x0000__x0000__x0000__x0001__x0000_}_x0000__x0003_老_x0003_双峰县_x0000__x001E__x0001__x000C__x000B_ɷ_x0000__x0000__x0000__x0000__x0001__x0000_~_x0000__x0003_老_x0003_新化县_x0000__x001E__x0001__x000C__x000B_ɷ_x0000__x0000__x0000__x0000__x0001__x0000__x0000__x000C_老_x000C_湘西土家族苗族自治州小计_x0000_"_x0001__x000C__x000B_ɷ_x0000__x0000__x0000__x0000__x0001__x0000__x0000__x0003_老_x0003_凤凰县_x0000__x001E__x0001__x000C__x000B_ɷ_x0000__x0000__x0000__x0000__x0001__x0000__x0000__x0003_老_x0003_花垣县_x0000__x001E__x0001__x000C__x000B_ɷ_x0000__x0000__x0000__x0000__x0001__x0000__x0000__x0003_耀_x0003_泸溪县_x0001__x000C__x000C_7_x0000__x0000__x0000__x0000__x0001__x0000__x0000__x0003_老_x0003_长沙市_x0000__x001E__x0001__x000C__x000C_7_x0000__x0000__x0000__x0000__x0001__x0000__x0000__x0003_老_x0003_宁乡市_x0000__x001E__x0001__x000C__x000C_7_x0000__x0000__x0000__x0000__x0001__x0000__x0000__x0003_老_x0003_株洲市_x0000__x001E__x0001__x000C__x000C_7_x0000__x0000__x0000__x0000__x0001__x0000__x0000__x0003_老_x0003_湘潭市_x0000__x001E__x0001__x000C__x000C_7_x0000__x0000__x0000__x0000__x0001__x0000__x0000__x0003_老_x0003_衡阳市_x0000__x001E__x0001__x000C__x000C_7_x0000__x0000__x0000__x0000__x0002__x0000__x0000__x0003_老_x0003_邵阳市_x0000__x001E__x0001__x000C__x000C_7_x0000__x0000__x0000__x0000__x0001__x0000__x0000__x0003_老_x0003_岳阳市_x0000__x001E__x0001__x000C__x000C_7_x0000__x0000__x0000__x0000__x0001__x0000__x0000__x0003_耀_x0003_常德市_x0001__x000C__x000C_7_x0000__x0000__x0000__x0000__x0001__x0000__x0000__x0004_老_x0004_张家界市_x0000__x001E__x0001__x000C__x000C_7_x0000__x0000__x0000__x0000__x0002__x0000__x0000__x0003_老_x0003_益阳市_x0000__x001E__x0001__x000C__x000C_7_x0000__x0000__x0000__x0000__x0001__x0000__x0000__x0003_耀_x0003_郴州市_x0001__x000C__x000C_7_x0000__x0000__x0000__x0000__x0002__x0000__x0000__x0003_老_x0003_永州市_x0000__x001E__x0001__x000C__x000C_7_x0000__x0000__x0000__x0000__x0003__x0000__x0000__x0003_老_x0003_怀化市_x0000__x001E__x0001__x000C__x000C_7_x0000__x0000__x0000__x0000__x0001__x0000__x0000__x0003_老_x0003_娄底市_x0000__x001E__x0001__x000C__x000C_7_x0000__x0000__x0000__x0000__x0003__x0000__x0000_
老
湘西土家族苗族自治州_x0000__x001E__x0001__x000C__x000C_7_x0000__x0000__x0000__x0000__x0000__x0000__x0000__x0000__x0000__x0000__x0000__x0000_འ_x0000_࿰_x0000_,_x0000_耀Ӣ_x0001__x0000__x0000__x0001__x0001__x0001_一_x0001__x0013__x0001__x0000__x0000__x0001__x0000__x0001_二_x0001__x0000__x0000__x0001__x0000__x0001_三_x0001__x0000__x0000__x0001__x0000__x0001_五_x0001__x0000__x0000__x0001__x0000__x0001_六_x0001__x0000__x0000__x0001__x0000__x0001_七_x0001__x0000__x0000__x0003_耀_x0003_永定区_x0001_΢_x0005_0_x0000_</t>
    </rPh>
    <phoneticPr fontId="1" type="halfwidthKatakana" alignment="noControl"/>
  </si>
  <si>
    <t>张家界市</t>
    <phoneticPr fontId="8" type="noConversion"/>
  </si>
  <si>
    <t>益阳市本级及所辖区</t>
    <phoneticPr fontId="8" type="noConversion"/>
  </si>
  <si>
    <t>资阳区</t>
    <phoneticPr fontId="8" type="noConversion"/>
  </si>
  <si>
    <r>
      <rPr>
        <sz val="8"/>
        <color indexed="8"/>
        <rFont val="仿宋_GB2312"/>
        <family val="3"/>
        <charset val="134"/>
      </rPr>
      <t>2018年宁乡市花明楼镇靳源村、杨林桥村土地复垦项目</t>
    </r>
    <phoneticPr fontId="8" type="noConversion"/>
  </si>
  <si>
    <r>
      <rPr>
        <sz val="8"/>
        <color indexed="8"/>
        <rFont val="仿宋_GB2312"/>
        <family val="3"/>
        <charset val="134"/>
      </rPr>
      <t>2018年宁乡市双江口镇白玉社区土地复垦项目</t>
    </r>
    <phoneticPr fontId="8" type="noConversion"/>
  </si>
  <si>
    <r>
      <rPr>
        <sz val="8"/>
        <color indexed="8"/>
        <rFont val="仿宋_GB2312"/>
        <family val="3"/>
        <charset val="134"/>
      </rPr>
      <t>2018年炎陵县鹿原镇玉江村、水口镇桃村土地复垦项目</t>
    </r>
    <phoneticPr fontId="8" type="noConversion"/>
  </si>
  <si>
    <r>
      <rPr>
        <sz val="8"/>
        <color indexed="8"/>
        <rFont val="仿宋_GB2312"/>
        <family val="3"/>
        <charset val="134"/>
      </rPr>
      <t>2018年雨湖区鹤岭镇南谷村土地复垦项目</t>
    </r>
    <phoneticPr fontId="8" type="noConversion"/>
  </si>
  <si>
    <r>
      <rPr>
        <sz val="8"/>
        <color indexed="8"/>
        <rFont val="仿宋_GB2312"/>
        <family val="3"/>
        <charset val="134"/>
      </rPr>
      <t>2018年祁东县过水坪镇双九村土地复垦项目</t>
    </r>
    <phoneticPr fontId="8" type="noConversion"/>
  </si>
  <si>
    <r>
      <rPr>
        <sz val="8"/>
        <color indexed="8"/>
        <rFont val="仿宋_GB2312"/>
        <family val="3"/>
        <charset val="134"/>
      </rPr>
      <t>2018年武冈市邓元泰镇龙家桥村土地土地复垦项目</t>
    </r>
    <phoneticPr fontId="8" type="noConversion"/>
  </si>
  <si>
    <r>
      <rPr>
        <sz val="8"/>
        <color indexed="8"/>
        <rFont val="仿宋_GB2312"/>
        <family val="3"/>
        <charset val="134"/>
      </rPr>
      <t>2018年邵阳县塘渡口镇真如庵村土地复垦项目</t>
    </r>
    <phoneticPr fontId="8" type="noConversion"/>
  </si>
  <si>
    <r>
      <rPr>
        <sz val="8"/>
        <color indexed="8"/>
        <rFont val="仿宋_GB2312"/>
        <family val="3"/>
        <charset val="134"/>
      </rPr>
      <t>2018年新宁县水庙镇枧杆山村土地复垦项目</t>
    </r>
    <phoneticPr fontId="8" type="noConversion"/>
  </si>
  <si>
    <r>
      <rPr>
        <sz val="8"/>
        <color indexed="8"/>
        <rFont val="仿宋_GB2312"/>
        <family val="3"/>
        <charset val="134"/>
      </rPr>
      <t>2018年新邵县雀塘镇草塘村土地复垦项目</t>
    </r>
    <phoneticPr fontId="8" type="noConversion"/>
  </si>
  <si>
    <t>2018年湘阴县东塘镇东塘社区土地复垦项目</t>
    <phoneticPr fontId="8" type="noConversion"/>
  </si>
  <si>
    <r>
      <rPr>
        <sz val="8"/>
        <color indexed="8"/>
        <rFont val="仿宋_GB2312"/>
        <family val="3"/>
        <charset val="134"/>
      </rPr>
      <t>2018年临湘市白羊田镇方山村、万利村土地复垦项目</t>
    </r>
    <phoneticPr fontId="8" type="noConversion"/>
  </si>
  <si>
    <r>
      <rPr>
        <sz val="8"/>
        <color indexed="8"/>
        <rFont val="仿宋_GB2312"/>
        <family val="3"/>
        <charset val="134"/>
      </rPr>
      <t>2018年平江县梅仙镇高义村土地复垦项目</t>
    </r>
    <phoneticPr fontId="8" type="noConversion"/>
  </si>
  <si>
    <r>
      <rPr>
        <sz val="8"/>
        <color indexed="8"/>
        <rFont val="仿宋_GB2312"/>
        <family val="3"/>
        <charset val="134"/>
      </rPr>
      <t>2018年临澧县四新岗镇天鹅社区、佘市桥镇殷家村土地复垦项目</t>
    </r>
    <phoneticPr fontId="8" type="noConversion"/>
  </si>
  <si>
    <r>
      <rPr>
        <sz val="8"/>
        <color indexed="8"/>
        <rFont val="仿宋_GB2312"/>
        <family val="3"/>
        <charset val="134"/>
      </rPr>
      <t>2018年桃源县剪市镇狮子殿村、剪家溪居委会土地复垦项目</t>
    </r>
    <phoneticPr fontId="8" type="noConversion"/>
  </si>
  <si>
    <r>
      <rPr>
        <sz val="8"/>
        <color indexed="8"/>
        <rFont val="仿宋_GB2312"/>
        <family val="3"/>
        <charset val="134"/>
      </rPr>
      <t>2018年桑植县人潮溪镇龙鹤村土地复垦项目</t>
    </r>
    <phoneticPr fontId="8" type="noConversion"/>
  </si>
  <si>
    <r>
      <rPr>
        <sz val="8"/>
        <color indexed="8"/>
        <rFont val="仿宋_GB2312"/>
        <family val="3"/>
        <charset val="134"/>
      </rPr>
      <t>2018年永定区尹家溪镇沧溪村土地复垦项目</t>
    </r>
    <phoneticPr fontId="8" type="noConversion"/>
  </si>
  <si>
    <r>
      <rPr>
        <sz val="8"/>
        <color indexed="8"/>
        <rFont val="仿宋_GB2312"/>
        <family val="3"/>
        <charset val="134"/>
      </rPr>
      <t>2018年慈利县江垭镇坼岩坪村、通津铺镇赵家坪村土地复垦项目</t>
    </r>
    <phoneticPr fontId="8" type="noConversion"/>
  </si>
  <si>
    <r>
      <rPr>
        <sz val="8"/>
        <color indexed="8"/>
        <rFont val="仿宋_GB2312"/>
        <family val="3"/>
        <charset val="134"/>
      </rPr>
      <t>2018年资阳区新桥河镇龙光桥村土地复垦项目</t>
    </r>
    <phoneticPr fontId="8" type="noConversion"/>
  </si>
  <si>
    <r>
      <rPr>
        <sz val="8"/>
        <color indexed="8"/>
        <rFont val="仿宋_GB2312"/>
        <family val="3"/>
        <charset val="134"/>
      </rPr>
      <t>2018年安化县烟溪镇双烟村、通溪桥村土地复垦项目</t>
    </r>
    <phoneticPr fontId="8" type="noConversion"/>
  </si>
  <si>
    <r>
      <rPr>
        <sz val="8"/>
        <color indexed="8"/>
        <rFont val="仿宋_GB2312"/>
        <family val="3"/>
        <charset val="134"/>
      </rPr>
      <t>2018年双牌县何家洞镇何家洞村土地复垦项目</t>
    </r>
    <phoneticPr fontId="8" type="noConversion"/>
  </si>
  <si>
    <r>
      <rPr>
        <sz val="8"/>
        <color indexed="8"/>
        <rFont val="仿宋_GB2312"/>
        <family val="3"/>
        <charset val="134"/>
      </rPr>
      <t>2018年芷江县新店坪镇长畈沙村土地复垦项目</t>
    </r>
    <phoneticPr fontId="8" type="noConversion"/>
  </si>
  <si>
    <r>
      <rPr>
        <sz val="8"/>
        <color indexed="8"/>
        <rFont val="仿宋_GB2312"/>
        <family val="3"/>
        <charset val="134"/>
      </rPr>
      <t>2018年沅陵县七甲坪镇扶桑村和桃坪村土地复垦项目</t>
    </r>
    <phoneticPr fontId="8" type="noConversion"/>
  </si>
  <si>
    <r>
      <rPr>
        <sz val="8"/>
        <color indexed="8"/>
        <rFont val="仿宋_GB2312"/>
        <family val="3"/>
        <charset val="134"/>
      </rPr>
      <t>2018年麻阳县高村镇中寨坪村土地复垦项目</t>
    </r>
    <phoneticPr fontId="7" type="noConversion"/>
  </si>
  <si>
    <r>
      <rPr>
        <sz val="8"/>
        <color indexed="8"/>
        <rFont val="仿宋_GB2312"/>
        <family val="3"/>
        <charset val="134"/>
      </rPr>
      <t>2018年中方县泸阳镇细缅垅村土地复垦项目</t>
    </r>
    <phoneticPr fontId="8" type="noConversion"/>
  </si>
  <si>
    <r>
      <rPr>
        <sz val="8"/>
        <color indexed="8"/>
        <rFont val="仿宋_GB2312"/>
        <family val="3"/>
        <charset val="134"/>
      </rPr>
      <t>2018年双峰县甘棠镇山斗村土地复垦项目</t>
    </r>
    <phoneticPr fontId="7" type="noConversion"/>
  </si>
  <si>
    <t>2018年新化县西河镇铁山村土地复垦项目</t>
    <phoneticPr fontId="7" type="noConversion"/>
  </si>
  <si>
    <t>2018年凤凰县茶田镇和平村、新场镇古林村土地复垦项目</t>
    <phoneticPr fontId="7" type="noConversion"/>
  </si>
  <si>
    <t>2018年泸溪县达岚镇都用村、麻坪村土地复垦项目</t>
    <phoneticPr fontId="7" type="noConversion"/>
  </si>
  <si>
    <t>2018年花垣县雅桥乡岩科村土地复垦项目</t>
    <phoneticPr fontId="7" type="noConversion"/>
  </si>
  <si>
    <r>
      <rPr>
        <sz val="8"/>
        <color indexed="8"/>
        <rFont val="仿宋_GB2312"/>
        <family val="3"/>
        <charset val="134"/>
      </rPr>
      <t>2018年保靖县普戎镇牙吾村土地复垦项目</t>
    </r>
    <phoneticPr fontId="7" type="noConversion"/>
  </si>
  <si>
    <t>雨湖区</t>
    <phoneticPr fontId="7" type="noConversion"/>
  </si>
  <si>
    <t>市本级。张国土资报〔2018〕20号，湘国土资函〔2018〕91号，原下达资金文号：湘财建指〔2015〕117号）</t>
    <phoneticPr fontId="7" type="noConversion"/>
  </si>
  <si>
    <t>张国土资报〔2018〕20号，湘国土资函〔2018〕91号，原下达资金文号：湘财建指〔2015〕117号）</t>
    <phoneticPr fontId="7" type="noConversion"/>
  </si>
  <si>
    <t>麻阳县30周年县庆项目（麻阳县数字县域地理空间框架建设）</t>
  </si>
  <si>
    <t>落实2013年省人民政府第11次专题会议纪要，对逢十庆典的民族自治县对口支持资金。资金申请文件：麻政〔2018〕42号</t>
    <phoneticPr fontId="7" type="noConversion"/>
  </si>
  <si>
    <t>财政投资预算明细</t>
    <phoneticPr fontId="8" type="noConversion"/>
  </si>
  <si>
    <t>财政投资额（不含耕种补助费）</t>
    <phoneticPr fontId="8" type="noConversion"/>
  </si>
  <si>
    <t>附件</t>
    <phoneticPr fontId="8" type="noConversion"/>
  </si>
  <si>
    <t>已预拨资金</t>
    <phoneticPr fontId="8" type="noConversion"/>
  </si>
  <si>
    <t>宁乡市小计</t>
    <phoneticPr fontId="8" type="noConversion"/>
  </si>
  <si>
    <t>2017年第二批省投资沅陵县官庄镇宁乡铺村历史遗留和自然灾害损毁土地复垦项目</t>
    <phoneticPr fontId="8" type="noConversion"/>
  </si>
  <si>
    <t>2017年第二批省投资沅陵县麻溪铺镇肖家坳村等三个村历史遗留和自然灾害损毁土地复垦项目</t>
    <phoneticPr fontId="8" type="noConversion"/>
  </si>
  <si>
    <t xml:space="preserve">2017年第二批省投资泸溪县合水镇溪州村等六个村历史遗留和自然灾害损毁土地复垦项目  </t>
    <phoneticPr fontId="7" type="noConversion"/>
  </si>
  <si>
    <t>该项目已预拨资金100.70万元为湘财建指〔2017〕75号预拨给新宁县回龙镇土地复垦项目的资金，原预拨资金项目取消。</t>
    <phoneticPr fontId="8" type="noConversion"/>
  </si>
  <si>
    <t>该项目已预拨资金368.82万元为湘财建指〔2017〕75号预拨给衡东县霞流镇土地复垦项目的资金，原预拨资金项目取消。</t>
    <phoneticPr fontId="8" type="noConversion"/>
  </si>
  <si>
    <t>该项目已预拨资金302.92万元为湘财建指〔2017〕75号预拨给新宁县金石镇土地复垦项目的资金，原预拨资金项目取消。</t>
    <phoneticPr fontId="8" type="noConversion"/>
  </si>
  <si>
    <t>该项目已预拨资金339.06万元为湘财建指〔2017〕75号预拨给安仁县禾市乡土地复垦项目的资金，原预拨资金项目取消。</t>
    <phoneticPr fontId="8" type="noConversion"/>
  </si>
  <si>
    <t>该项目已预拨资金445.19万元为湘财建指〔2017〕75号预拨给双牌县五里牌镇土地复垦项目的资金，原预拨资金项目取消。</t>
    <phoneticPr fontId="8" type="noConversion"/>
  </si>
  <si>
    <t>该项目已预拨资金351.40万元为湘财建指〔2017〕75号预拨双牌县理家坪乡土地复垦项目的资金，原预拨资金项目取消。</t>
    <phoneticPr fontId="8" type="noConversion"/>
  </si>
  <si>
    <t>该项目已预拨资金966.19万元为湘财建指〔2017〕75号预拨给沅陵县官庄镇黄土铺村等3个村土地复垦项目、麻溪铺镇土地复垦项目、楠木铺乡土地复垦项目、凉水井镇土地复垦项目、盘古乡土地复垦项目的资金，原预拨资金项目取消。</t>
    <phoneticPr fontId="8" type="noConversion"/>
  </si>
  <si>
    <t>该批项目已预拨资金2499.08万元为湘财建指〔2017〕75号预拨给泸溪县合水镇土地复垦项目、白沙镇红岩村等两个村土地复垦项目、白沙镇刘家滩村等两个村土地复垦项目、小章乡土地复垦项目、永兴场乡土地复垦项目、浦市镇青草村等两个村土地复垦项目、浦市镇银井冲村等两个村土地复垦项目的资金，原预拨资金项目取消。</t>
    <phoneticPr fontId="8" type="noConversion"/>
  </si>
  <si>
    <t>该批项目已预拨资金792.60万元为湘财建指〔2017〕75号预拨给新邵县新田铺镇土地复垦项目、陈家坊镇土地复垦项目、雀塘镇土地复垦项目的资金，原预拨资金项目取消。</t>
    <phoneticPr fontId="8" type="noConversion"/>
  </si>
  <si>
    <t>该项目已预拨资金353.97万元为湘财建指〔2017〕75号预拨给新化县洋溪镇土地复垦项目、天门乡土地复垦项目的资金，原预拨资金项目取消。</t>
    <phoneticPr fontId="8" type="noConversion"/>
  </si>
  <si>
    <t>该项目已预拨资金293.20万元为湘财建指〔2017〕75号预拨给新宁县安山乡土地复垦项目的资金，原预拨资金项目取消。</t>
    <phoneticPr fontId="8" type="noConversion"/>
  </si>
  <si>
    <t>该项目已预拨资金366.30万元为湘财建指〔2017〕75号预拨给新宁县高桥镇土地复垦项目的资金，原预拨资金项目取消。</t>
    <phoneticPr fontId="8" type="noConversion"/>
  </si>
  <si>
    <t>该项目已预拨资金1004.51万元为湘财建指〔2017〕75号预拨给溆浦县桐木溪乡土地复垦项目、观音阁镇土地复垦项目、思蒙乡土地复垦项目、桥江镇土地复垦项目、九溪江乡土地复垦项目、谭家湾镇土地复垦项目的资金，原预拨资金项目取消。</t>
    <phoneticPr fontId="8" type="noConversion"/>
  </si>
  <si>
    <t>十</t>
    <phoneticPr fontId="8" type="noConversion"/>
  </si>
  <si>
    <t>十一</t>
    <phoneticPr fontId="8" type="noConversion"/>
  </si>
  <si>
    <t>十二</t>
    <phoneticPr fontId="8" type="noConversion"/>
  </si>
  <si>
    <t>十三</t>
    <phoneticPr fontId="8" type="noConversion"/>
  </si>
  <si>
    <t>十四</t>
    <phoneticPr fontId="8" type="noConversion"/>
  </si>
  <si>
    <t>该批项目已预拨资金2160.45万元为湘财建指〔2017〕75号预拨给慈利县溪口镇岗头村等三个村、溪口镇和爱村等两个村、金岩土家族乡、庄塌乡、金坪乡、东岳观镇、国太桥乡和阳和土家族乡土地复垦项目的资金，原预拨资金项目取消。</t>
    <phoneticPr fontId="8" type="noConversion"/>
  </si>
  <si>
    <t>清算和下达省投资历史遗留和自然灾害损毁土地复垦等项目资金预算明细表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</si>
</sst>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34" x14ac:knownFonts="1">
    <font>
      <sz val="12"/>
      <name val="宋体"/>
      <charset val="134"/>
    </font>
    <font>
      <sz val="11"/>
      <color indexed="8"/>
      <name val="宋体"/>
      <charset val="134"/>
    </font>
    <font>
      <sz val="10"/>
      <name val="宋体"/>
      <charset val="134"/>
    </font>
    <font>
      <sz val="12"/>
      <name val="仿宋_GB2312"/>
      <family val="3"/>
      <charset val="134"/>
    </font>
    <font>
      <sz val="11"/>
      <color indexed="8"/>
      <name val="宋体"/>
      <charset val="134"/>
    </font>
    <font>
      <sz val="11"/>
      <color indexed="8"/>
      <name val="Tahoma"/>
      <family val="2"/>
      <charset val="134"/>
    </font>
    <font>
      <sz val="12"/>
      <name val="宋体"/>
      <charset val="134"/>
    </font>
    <font>
      <sz val="9"/>
      <name val="宋体"/>
      <charset val="134"/>
    </font>
    <font>
      <sz val="9"/>
      <name val="宋体"/>
      <charset val="134"/>
    </font>
    <font>
      <b/>
      <sz val="10"/>
      <name val="宋体"/>
      <charset val="134"/>
    </font>
    <font>
      <sz val="10"/>
      <color indexed="8"/>
      <name val="宋体"/>
      <charset val="134"/>
    </font>
    <font>
      <b/>
      <sz val="10"/>
      <color indexed="8"/>
      <name val="宋体"/>
      <charset val="134"/>
    </font>
    <font>
      <sz val="10"/>
      <name val="仿宋_GB2312"/>
      <family val="3"/>
      <charset val="134"/>
    </font>
    <font>
      <sz val="12"/>
      <name val="宋体"/>
      <charset val="134"/>
    </font>
    <font>
      <sz val="18"/>
      <name val="方正小标宋简体"/>
      <charset val="134"/>
    </font>
    <font>
      <b/>
      <sz val="9"/>
      <name val="仿宋_GB2312"/>
      <family val="3"/>
      <charset val="134"/>
    </font>
    <font>
      <sz val="9"/>
      <name val="宋体"/>
      <charset val="134"/>
    </font>
    <font>
      <b/>
      <sz val="12"/>
      <name val="宋体"/>
      <charset val="134"/>
    </font>
    <font>
      <b/>
      <sz val="10"/>
      <color indexed="8"/>
      <name val="仿宋_GB2312"/>
      <family val="3"/>
      <charset val="134"/>
    </font>
    <font>
      <sz val="10"/>
      <color indexed="8"/>
      <name val="仿宋_GB2312"/>
      <family val="3"/>
      <charset val="134"/>
    </font>
    <font>
      <sz val="10"/>
      <color indexed="8"/>
      <name val="Times New Roman"/>
      <family val="1"/>
    </font>
    <font>
      <b/>
      <sz val="10"/>
      <color indexed="8"/>
      <name val="Times New Roman"/>
      <family val="1"/>
    </font>
    <font>
      <b/>
      <sz val="11"/>
      <color indexed="8"/>
      <name val="Times New Roman"/>
      <family val="1"/>
    </font>
    <font>
      <sz val="11"/>
      <color indexed="8"/>
      <name val="Times New Roman"/>
      <family val="1"/>
    </font>
    <font>
      <sz val="9"/>
      <name val="仿宋_GB2312"/>
      <family val="3"/>
      <charset val="134"/>
    </font>
    <font>
      <b/>
      <sz val="11"/>
      <color indexed="8"/>
      <name val="仿宋_GB2312"/>
      <family val="3"/>
      <charset val="134"/>
    </font>
    <font>
      <sz val="8"/>
      <color indexed="8"/>
      <name val="仿宋_GB2312"/>
      <family val="3"/>
      <charset val="134"/>
    </font>
    <font>
      <b/>
      <sz val="9"/>
      <color indexed="8"/>
      <name val="仿宋_GB2312"/>
      <family val="3"/>
      <charset val="134"/>
    </font>
    <font>
      <sz val="8"/>
      <name val="仿宋_GB2312"/>
      <family val="3"/>
      <charset val="134"/>
    </font>
    <font>
      <b/>
      <sz val="8"/>
      <name val="仿宋_GB2312"/>
      <family val="3"/>
      <charset val="134"/>
    </font>
    <font>
      <b/>
      <sz val="8"/>
      <color indexed="8"/>
      <name val="仿宋_GB2312"/>
      <family val="3"/>
      <charset val="134"/>
    </font>
    <font>
      <sz val="8"/>
      <name val="宋体"/>
      <charset val="134"/>
    </font>
    <font>
      <b/>
      <sz val="8"/>
      <name val="Times New Roman"/>
      <family val="1"/>
    </font>
    <font>
      <sz val="8"/>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4" fillId="0" borderId="0">
      <alignment vertical="center"/>
    </xf>
    <xf numFmtId="0" fontId="5" fillId="0" borderId="0"/>
    <xf numFmtId="0" fontId="1" fillId="0" borderId="0"/>
    <xf numFmtId="0" fontId="6" fillId="0" borderId="0">
      <alignment vertical="center"/>
    </xf>
    <xf numFmtId="0" fontId="6" fillId="0" borderId="0">
      <alignment vertical="center"/>
    </xf>
    <xf numFmtId="0" fontId="13" fillId="0" borderId="0">
      <alignment vertical="center"/>
    </xf>
  </cellStyleXfs>
  <cellXfs count="118">
    <xf numFmtId="0" fontId="0" fillId="0" borderId="0" xfId="0">
      <alignment vertical="center"/>
    </xf>
    <xf numFmtId="177" fontId="3" fillId="0" borderId="0" xfId="0" applyNumberFormat="1" applyFont="1" applyFill="1" applyAlignment="1">
      <alignment horizontal="center" vertical="center"/>
    </xf>
    <xf numFmtId="0" fontId="16"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left" vertical="center"/>
    </xf>
    <xf numFmtId="177" fontId="2" fillId="0" borderId="0" xfId="0" applyNumberFormat="1" applyFont="1" applyFill="1" applyAlignment="1">
      <alignment horizontal="center" vertical="center"/>
    </xf>
    <xf numFmtId="177" fontId="0" fillId="0" borderId="0" xfId="0" applyNumberFormat="1" applyFill="1" applyAlignment="1">
      <alignment horizontal="center" vertical="center"/>
    </xf>
    <xf numFmtId="177" fontId="0" fillId="0" borderId="0" xfId="0" applyNumberFormat="1" applyFill="1" applyAlignment="1">
      <alignment horizontal="center" vertical="center" wrapText="1"/>
    </xf>
    <xf numFmtId="177" fontId="0" fillId="0" borderId="0" xfId="0" applyNumberFormat="1" applyFill="1">
      <alignment vertical="center"/>
    </xf>
    <xf numFmtId="0" fontId="0" fillId="0" borderId="0" xfId="0" applyFill="1">
      <alignment vertical="center"/>
    </xf>
    <xf numFmtId="0" fontId="17" fillId="0" borderId="0" xfId="0" applyFont="1" applyFill="1">
      <alignment vertical="center"/>
    </xf>
    <xf numFmtId="0" fontId="0" fillId="0" borderId="0" xfId="0" applyFill="1" applyAlignment="1">
      <alignment horizontal="center" vertical="center" wrapText="1"/>
    </xf>
    <xf numFmtId="0" fontId="16" fillId="0" borderId="0" xfId="0" applyNumberFormat="1" applyFont="1" applyFill="1" applyBorder="1" applyAlignment="1">
      <alignment horizontal="left" vertical="center" wrapText="1"/>
    </xf>
    <xf numFmtId="0" fontId="12" fillId="0" borderId="0" xfId="0" applyFont="1" applyFill="1" applyAlignment="1">
      <alignment horizontal="center" vertical="center" wrapText="1"/>
    </xf>
    <xf numFmtId="0" fontId="9" fillId="0" borderId="0" xfId="0" applyFont="1" applyFill="1">
      <alignment vertical="center"/>
    </xf>
    <xf numFmtId="0" fontId="9" fillId="0" borderId="1" xfId="0" applyFont="1" applyFill="1" applyBorder="1">
      <alignment vertical="center"/>
    </xf>
    <xf numFmtId="177" fontId="21" fillId="0" borderId="1" xfId="2" applyNumberFormat="1" applyFont="1" applyFill="1" applyBorder="1" applyAlignment="1">
      <alignment horizontal="right" vertical="center"/>
    </xf>
    <xf numFmtId="0" fontId="22" fillId="0" borderId="0" xfId="2" applyFont="1" applyFill="1"/>
    <xf numFmtId="0" fontId="24" fillId="0" borderId="1" xfId="0" applyNumberFormat="1" applyFont="1" applyFill="1" applyBorder="1" applyAlignment="1">
      <alignment horizontal="left" vertical="center" wrapText="1"/>
    </xf>
    <xf numFmtId="0" fontId="23" fillId="0" borderId="0" xfId="2" applyFont="1" applyFill="1"/>
    <xf numFmtId="0" fontId="20" fillId="0" borderId="1" xfId="2" applyFont="1" applyFill="1" applyBorder="1" applyAlignment="1" applyProtection="1">
      <alignment horizontal="center" vertical="center" wrapText="1"/>
    </xf>
    <xf numFmtId="0" fontId="24"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9" fillId="0" borderId="1" xfId="6" applyFont="1" applyFill="1" applyBorder="1" applyAlignment="1">
      <alignment horizontal="center" vertical="center" wrapText="1"/>
    </xf>
    <xf numFmtId="177" fontId="21" fillId="0" borderId="1" xfId="2" applyNumberFormat="1" applyFont="1" applyFill="1" applyBorder="1" applyAlignment="1">
      <alignment horizontal="right" vertical="center"/>
    </xf>
    <xf numFmtId="177" fontId="18" fillId="0" borderId="1" xfId="2" applyNumberFormat="1" applyFont="1" applyFill="1" applyBorder="1" applyAlignment="1">
      <alignment horizontal="right" vertical="center"/>
    </xf>
    <xf numFmtId="0" fontId="25" fillId="0" borderId="0" xfId="2" applyFont="1" applyFill="1"/>
    <xf numFmtId="0" fontId="10" fillId="0" borderId="0" xfId="0" applyFont="1" applyFill="1">
      <alignment vertical="center"/>
    </xf>
    <xf numFmtId="0" fontId="11" fillId="0" borderId="1" xfId="0" applyFont="1" applyFill="1" applyBorder="1">
      <alignment vertical="center"/>
    </xf>
    <xf numFmtId="0" fontId="11" fillId="0" borderId="0" xfId="0" applyFont="1" applyFill="1">
      <alignment vertical="center"/>
    </xf>
    <xf numFmtId="0" fontId="19" fillId="0" borderId="1" xfId="6" applyFont="1" applyFill="1" applyBorder="1" applyAlignment="1">
      <alignment horizontal="left" vertical="center" wrapText="1"/>
    </xf>
    <xf numFmtId="0" fontId="0" fillId="0" borderId="1" xfId="0" applyFill="1" applyBorder="1">
      <alignment vertical="center"/>
    </xf>
    <xf numFmtId="177" fontId="19" fillId="0" borderId="1" xfId="2" applyNumberFormat="1" applyFont="1" applyFill="1" applyBorder="1" applyAlignment="1">
      <alignment horizontal="left" vertical="center" wrapText="1"/>
    </xf>
    <xf numFmtId="176" fontId="28" fillId="0" borderId="1" xfId="0" applyNumberFormat="1" applyFont="1" applyFill="1" applyBorder="1" applyAlignment="1">
      <alignment horizontal="center" vertical="center" wrapText="1"/>
    </xf>
    <xf numFmtId="0" fontId="29" fillId="0" borderId="1" xfId="6" applyFont="1" applyFill="1" applyBorder="1" applyAlignment="1">
      <alignment horizontal="center" vertical="center" wrapText="1"/>
    </xf>
    <xf numFmtId="0" fontId="28"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6" applyFont="1" applyFill="1" applyBorder="1" applyAlignment="1">
      <alignment horizontal="left" vertical="center" wrapText="1"/>
    </xf>
    <xf numFmtId="0" fontId="29" fillId="0" borderId="1" xfId="0" applyNumberFormat="1" applyFont="1" applyFill="1" applyBorder="1" applyAlignment="1">
      <alignment horizontal="center" vertical="center" wrapText="1"/>
    </xf>
    <xf numFmtId="0" fontId="26" fillId="0" borderId="1" xfId="2" applyFont="1" applyFill="1" applyBorder="1" applyAlignment="1" applyProtection="1">
      <alignment horizontal="center" vertical="center" wrapText="1"/>
    </xf>
    <xf numFmtId="0" fontId="30" fillId="0" borderId="1" xfId="2" applyFont="1" applyFill="1" applyBorder="1" applyAlignment="1" applyProtection="1">
      <alignment horizontal="center" vertical="center" wrapText="1"/>
    </xf>
    <xf numFmtId="0" fontId="28" fillId="0" borderId="0" xfId="0" applyNumberFormat="1" applyFont="1" applyFill="1" applyBorder="1" applyAlignment="1">
      <alignment horizontal="center" vertical="center" wrapText="1"/>
    </xf>
    <xf numFmtId="0" fontId="31" fillId="0" borderId="0" xfId="0" applyFont="1" applyFill="1" applyAlignment="1">
      <alignment horizontal="center" vertical="center"/>
    </xf>
    <xf numFmtId="0" fontId="29"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26" fillId="0" borderId="1" xfId="0" applyNumberFormat="1" applyFont="1" applyFill="1" applyBorder="1" applyAlignment="1">
      <alignment vertical="center" wrapText="1"/>
    </xf>
    <xf numFmtId="177" fontId="19" fillId="0" borderId="1" xfId="0" applyNumberFormat="1" applyFont="1" applyFill="1" applyBorder="1" applyAlignment="1">
      <alignment vertical="center" wrapText="1"/>
    </xf>
    <xf numFmtId="177" fontId="26" fillId="0" borderId="1" xfId="0" applyNumberFormat="1" applyFont="1" applyFill="1" applyBorder="1" applyAlignment="1">
      <alignment horizontal="left" vertical="center" wrapText="1"/>
    </xf>
    <xf numFmtId="177" fontId="26" fillId="0" borderId="1" xfId="2" applyNumberFormat="1" applyFont="1" applyFill="1" applyBorder="1" applyAlignment="1">
      <alignment horizontal="center" vertical="center"/>
    </xf>
    <xf numFmtId="0" fontId="28" fillId="0" borderId="0" xfId="0" applyFont="1" applyAlignment="1">
      <alignmen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0" fontId="30" fillId="0" borderId="1" xfId="6" applyFont="1" applyFill="1" applyBorder="1" applyAlignment="1">
      <alignment horizontal="center" vertical="center" wrapText="1"/>
    </xf>
    <xf numFmtId="0" fontId="28" fillId="0" borderId="2" xfId="0"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2"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4" fillId="0" borderId="8" xfId="0" applyNumberFormat="1" applyFont="1" applyFill="1" applyBorder="1" applyAlignment="1">
      <alignment horizontal="right" vertical="center" wrapText="1"/>
    </xf>
    <xf numFmtId="0" fontId="24" fillId="0" borderId="2"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6" applyFont="1" applyFill="1" applyBorder="1" applyAlignment="1">
      <alignment horizontal="center" vertical="center" wrapText="1"/>
    </xf>
    <xf numFmtId="0" fontId="29" fillId="0" borderId="5" xfId="6" applyFont="1" applyFill="1" applyBorder="1" applyAlignment="1">
      <alignment horizontal="center" vertical="center" wrapText="1"/>
    </xf>
    <xf numFmtId="0" fontId="29" fillId="0" borderId="6" xfId="6" applyFont="1" applyFill="1" applyBorder="1" applyAlignment="1">
      <alignment horizontal="center" vertical="center" wrapText="1"/>
    </xf>
    <xf numFmtId="0" fontId="29" fillId="0" borderId="7" xfId="6"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7" fillId="0" borderId="1" xfId="6"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6" fillId="0" borderId="2" xfId="6" applyFont="1" applyFill="1" applyBorder="1" applyAlignment="1">
      <alignment horizontal="center" vertical="center" wrapText="1"/>
    </xf>
    <xf numFmtId="0" fontId="26" fillId="0" borderId="3" xfId="6" applyFont="1" applyFill="1" applyBorder="1" applyAlignment="1">
      <alignment horizontal="center" vertical="center" wrapText="1"/>
    </xf>
    <xf numFmtId="0" fontId="26" fillId="0" borderId="4" xfId="6" applyFont="1" applyFill="1" applyBorder="1" applyAlignment="1">
      <alignment horizontal="center" vertical="center" wrapText="1"/>
    </xf>
    <xf numFmtId="0" fontId="26" fillId="0" borderId="1" xfId="0" applyFont="1" applyFill="1" applyBorder="1" applyAlignment="1" applyProtection="1">
      <alignment horizontal="center" vertical="center" wrapText="1"/>
    </xf>
    <xf numFmtId="0" fontId="19" fillId="0" borderId="1" xfId="6" applyFont="1" applyFill="1" applyBorder="1" applyAlignment="1">
      <alignment horizontal="center" vertical="center" wrapText="1"/>
    </xf>
    <xf numFmtId="0" fontId="30" fillId="0" borderId="1" xfId="6"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2" fillId="0" borderId="0" xfId="0" applyFont="1" applyFill="1" applyAlignment="1">
      <alignment horizontal="left" vertical="center"/>
    </xf>
    <xf numFmtId="0" fontId="15"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0" fontId="29" fillId="0" borderId="2" xfId="6" applyFont="1" applyFill="1" applyBorder="1" applyAlignment="1">
      <alignment horizontal="center" vertical="center" wrapText="1"/>
    </xf>
    <xf numFmtId="0" fontId="29" fillId="0" borderId="3" xfId="6" applyFont="1" applyFill="1" applyBorder="1" applyAlignment="1">
      <alignment horizontal="center" vertical="center" wrapText="1"/>
    </xf>
    <xf numFmtId="0" fontId="29" fillId="0" borderId="4" xfId="6"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6" fillId="0" borderId="2" xfId="2" applyFont="1" applyFill="1" applyBorder="1" applyAlignment="1" applyProtection="1">
      <alignment horizontal="center" vertical="center" wrapText="1"/>
    </xf>
    <xf numFmtId="0" fontId="26" fillId="0" borderId="4" xfId="2" applyFont="1" applyFill="1" applyBorder="1" applyAlignment="1" applyProtection="1">
      <alignment horizontal="center" vertical="center" wrapText="1"/>
    </xf>
    <xf numFmtId="0" fontId="26" fillId="0" borderId="3" xfId="2" applyFont="1" applyFill="1" applyBorder="1" applyAlignment="1" applyProtection="1">
      <alignment horizontal="center"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6" fillId="0" borderId="2"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1" xfId="6"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wrapText="1"/>
    </xf>
    <xf numFmtId="177" fontId="33" fillId="0" borderId="2" xfId="0" applyNumberFormat="1" applyFont="1" applyFill="1" applyBorder="1" applyAlignment="1">
      <alignment horizontal="center" vertical="center" wrapText="1"/>
    </xf>
    <xf numFmtId="176" fontId="33" fillId="0" borderId="2" xfId="0" applyNumberFormat="1" applyFont="1" applyFill="1" applyBorder="1" applyAlignment="1">
      <alignment horizontal="center" vertical="center" wrapText="1"/>
    </xf>
    <xf numFmtId="177" fontId="33" fillId="0" borderId="3" xfId="0" applyNumberFormat="1" applyFont="1" applyFill="1" applyBorder="1" applyAlignment="1">
      <alignment horizontal="center" vertical="center" wrapText="1"/>
    </xf>
    <xf numFmtId="176" fontId="33" fillId="0" borderId="3" xfId="0" applyNumberFormat="1" applyFont="1" applyFill="1" applyBorder="1" applyAlignment="1">
      <alignment horizontal="center" vertical="center" wrapText="1"/>
    </xf>
    <xf numFmtId="177" fontId="33" fillId="0" borderId="4" xfId="0" applyNumberFormat="1" applyFont="1" applyFill="1" applyBorder="1" applyAlignment="1">
      <alignment horizontal="center" vertical="center" wrapText="1"/>
    </xf>
    <xf numFmtId="176" fontId="33" fillId="0" borderId="4"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cellXfs>
  <cellStyles count="7">
    <cellStyle name="常规" xfId="0" builtinId="0"/>
    <cellStyle name="常规 103 2" xfId="1"/>
    <cellStyle name="常规 2" xfId="2"/>
    <cellStyle name="常规 2 2" xfId="3"/>
    <cellStyle name="常规 3" xfId="4"/>
    <cellStyle name="常规 4" xfId="5"/>
    <cellStyle name="常规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tabSelected="1" zoomScale="115" zoomScaleNormal="100" zoomScaleSheetLayoutView="85" workbookViewId="0">
      <pane ySplit="6" topLeftCell="A106" activePane="bottomLeft" state="frozen"/>
      <selection pane="bottomLeft" activeCell="W106" sqref="W106"/>
    </sheetView>
  </sheetViews>
  <sheetFormatPr defaultRowHeight="14.25" x14ac:dyDescent="0.15"/>
  <cols>
    <col min="1" max="1" width="3" style="44" customWidth="1"/>
    <col min="2" max="3" width="5.375" style="3" customWidth="1"/>
    <col min="4" max="4" width="15.25" style="4" customWidth="1"/>
    <col min="5" max="5" width="7.375" style="5" customWidth="1"/>
    <col min="6" max="6" width="6" style="6" customWidth="1"/>
    <col min="7" max="7" width="6.75" style="6" customWidth="1"/>
    <col min="8" max="8" width="5.875" style="6" customWidth="1"/>
    <col min="9" max="9" width="6.75" style="6" customWidth="1"/>
    <col min="10" max="10" width="7.375" style="1" customWidth="1"/>
    <col min="11" max="11" width="7.75" style="7" customWidth="1"/>
    <col min="12" max="12" width="7.875" style="7" customWidth="1"/>
    <col min="13" max="13" width="6" style="8" customWidth="1"/>
    <col min="14" max="14" width="7" style="9" customWidth="1"/>
    <col min="15" max="16" width="6.125" style="9" customWidth="1"/>
    <col min="17" max="17" width="6.375" style="9" customWidth="1"/>
    <col min="18" max="18" width="6.125" style="9" customWidth="1"/>
    <col min="19" max="19" width="8.125" style="10" customWidth="1"/>
    <col min="20" max="20" width="7.375" style="9" customWidth="1"/>
    <col min="21" max="21" width="9.5" style="9" customWidth="1"/>
    <col min="22" max="16384" width="9" style="9"/>
  </cols>
  <sheetData>
    <row r="1" spans="1:21" x14ac:dyDescent="0.15">
      <c r="A1" s="86" t="s">
        <v>193</v>
      </c>
      <c r="B1" s="86"/>
    </row>
    <row r="2" spans="1:21" s="11" customFormat="1" ht="57.75" customHeight="1" x14ac:dyDescent="0.15">
      <c r="A2" s="85" t="s">
        <v>218</v>
      </c>
      <c r="B2" s="85"/>
      <c r="C2" s="85"/>
      <c r="D2" s="85"/>
      <c r="E2" s="85"/>
      <c r="F2" s="85"/>
      <c r="G2" s="85"/>
      <c r="H2" s="85"/>
      <c r="I2" s="85"/>
      <c r="J2" s="85"/>
      <c r="K2" s="85"/>
      <c r="L2" s="85"/>
      <c r="M2" s="85"/>
      <c r="N2" s="85"/>
      <c r="O2" s="85"/>
      <c r="P2" s="85"/>
      <c r="Q2" s="85"/>
      <c r="R2" s="85"/>
      <c r="S2" s="85"/>
      <c r="T2" s="85"/>
      <c r="U2" s="85"/>
    </row>
    <row r="3" spans="1:21" s="13" customFormat="1" ht="17.25" customHeight="1" x14ac:dyDescent="0.15">
      <c r="A3" s="43"/>
      <c r="B3" s="2"/>
      <c r="C3" s="2"/>
      <c r="D3" s="12"/>
      <c r="E3" s="2"/>
      <c r="F3" s="2"/>
      <c r="G3" s="2"/>
      <c r="H3" s="2"/>
      <c r="I3" s="2"/>
      <c r="J3" s="2"/>
      <c r="K3" s="67" t="s">
        <v>10</v>
      </c>
      <c r="L3" s="67"/>
      <c r="M3" s="67"/>
      <c r="N3" s="67"/>
      <c r="O3" s="67"/>
      <c r="P3" s="67"/>
      <c r="Q3" s="67"/>
      <c r="R3" s="67"/>
      <c r="S3" s="67"/>
      <c r="T3" s="67"/>
      <c r="U3" s="67"/>
    </row>
    <row r="4" spans="1:21" s="14" customFormat="1" ht="21" customHeight="1" x14ac:dyDescent="0.15">
      <c r="A4" s="76" t="s">
        <v>0</v>
      </c>
      <c r="B4" s="76" t="s">
        <v>50</v>
      </c>
      <c r="C4" s="76" t="s">
        <v>51</v>
      </c>
      <c r="D4" s="76" t="s">
        <v>93</v>
      </c>
      <c r="E4" s="88" t="s">
        <v>52</v>
      </c>
      <c r="F4" s="88" t="s">
        <v>53</v>
      </c>
      <c r="G4" s="88"/>
      <c r="H4" s="88"/>
      <c r="I4" s="88" t="s">
        <v>54</v>
      </c>
      <c r="J4" s="90" t="s">
        <v>192</v>
      </c>
      <c r="K4" s="73" t="s">
        <v>191</v>
      </c>
      <c r="L4" s="74"/>
      <c r="M4" s="74"/>
      <c r="N4" s="74"/>
      <c r="O4" s="74"/>
      <c r="P4" s="74"/>
      <c r="Q4" s="74"/>
      <c r="R4" s="75"/>
      <c r="S4" s="71" t="s">
        <v>194</v>
      </c>
      <c r="T4" s="71" t="s">
        <v>55</v>
      </c>
      <c r="U4" s="71" t="s">
        <v>56</v>
      </c>
    </row>
    <row r="5" spans="1:21" s="14" customFormat="1" ht="26.25" customHeight="1" x14ac:dyDescent="0.15">
      <c r="A5" s="76"/>
      <c r="B5" s="76"/>
      <c r="C5" s="76"/>
      <c r="D5" s="76"/>
      <c r="E5" s="88"/>
      <c r="F5" s="88" t="s">
        <v>57</v>
      </c>
      <c r="G5" s="88" t="s">
        <v>58</v>
      </c>
      <c r="H5" s="88" t="s">
        <v>59</v>
      </c>
      <c r="I5" s="88"/>
      <c r="J5" s="91"/>
      <c r="K5" s="72" t="s">
        <v>11</v>
      </c>
      <c r="L5" s="72"/>
      <c r="M5" s="72" t="s">
        <v>12</v>
      </c>
      <c r="N5" s="72" t="s">
        <v>13</v>
      </c>
      <c r="O5" s="72" t="s">
        <v>14</v>
      </c>
      <c r="P5" s="72" t="s">
        <v>15</v>
      </c>
      <c r="Q5" s="72" t="s">
        <v>62</v>
      </c>
      <c r="R5" s="72" t="s">
        <v>16</v>
      </c>
      <c r="S5" s="71"/>
      <c r="T5" s="71"/>
      <c r="U5" s="71"/>
    </row>
    <row r="6" spans="1:21" s="14" customFormat="1" ht="22.5" customHeight="1" x14ac:dyDescent="0.15">
      <c r="A6" s="76"/>
      <c r="B6" s="76"/>
      <c r="C6" s="76"/>
      <c r="D6" s="76"/>
      <c r="E6" s="88"/>
      <c r="F6" s="88"/>
      <c r="G6" s="88"/>
      <c r="H6" s="88"/>
      <c r="I6" s="88"/>
      <c r="J6" s="92"/>
      <c r="K6" s="45" t="s">
        <v>60</v>
      </c>
      <c r="L6" s="35" t="s">
        <v>61</v>
      </c>
      <c r="M6" s="72"/>
      <c r="N6" s="72"/>
      <c r="O6" s="72"/>
      <c r="P6" s="72"/>
      <c r="Q6" s="72"/>
      <c r="R6" s="72"/>
      <c r="S6" s="71"/>
      <c r="T6" s="71"/>
      <c r="U6" s="71"/>
    </row>
    <row r="7" spans="1:21" s="14" customFormat="1" ht="20.100000000000001" customHeight="1" x14ac:dyDescent="0.15">
      <c r="A7" s="40"/>
      <c r="B7" s="76" t="s">
        <v>95</v>
      </c>
      <c r="C7" s="87"/>
      <c r="D7" s="87"/>
      <c r="E7" s="108">
        <f t="shared" ref="E7:T7" si="0">E8+E12+E14+E16+E19+E34+E38+E42+E55+E60+E64+E74+E86+E91</f>
        <v>24621.084500000001</v>
      </c>
      <c r="F7" s="108">
        <f t="shared" si="0"/>
        <v>261.27214126132992</v>
      </c>
      <c r="G7" s="108">
        <f t="shared" si="0"/>
        <v>3767.5000395511702</v>
      </c>
      <c r="H7" s="108">
        <f t="shared" si="0"/>
        <v>111.6</v>
      </c>
      <c r="I7" s="108">
        <f t="shared" si="0"/>
        <v>4362.3324999999995</v>
      </c>
      <c r="J7" s="108">
        <f t="shared" si="0"/>
        <v>19346.28</v>
      </c>
      <c r="K7" s="108">
        <f t="shared" si="0"/>
        <v>16018.94</v>
      </c>
      <c r="L7" s="108">
        <f t="shared" si="0"/>
        <v>334.79000000000008</v>
      </c>
      <c r="M7" s="108">
        <f t="shared" si="0"/>
        <v>18.259999999999998</v>
      </c>
      <c r="N7" s="108">
        <f t="shared" si="0"/>
        <v>1092.9599999999998</v>
      </c>
      <c r="O7" s="108">
        <f t="shared" si="0"/>
        <v>386.25</v>
      </c>
      <c r="P7" s="108">
        <f t="shared" si="0"/>
        <v>614.74</v>
      </c>
      <c r="Q7" s="108">
        <f t="shared" si="0"/>
        <v>503.15000000000003</v>
      </c>
      <c r="R7" s="108">
        <f t="shared" si="0"/>
        <v>559.13</v>
      </c>
      <c r="S7" s="108">
        <f t="shared" si="0"/>
        <v>19284.64</v>
      </c>
      <c r="T7" s="108">
        <f t="shared" si="0"/>
        <v>0</v>
      </c>
      <c r="U7" s="15"/>
    </row>
    <row r="8" spans="1:21" s="17" customFormat="1" ht="20.100000000000001" customHeight="1" x14ac:dyDescent="0.2">
      <c r="A8" s="40" t="s">
        <v>146</v>
      </c>
      <c r="B8" s="93" t="s">
        <v>131</v>
      </c>
      <c r="C8" s="84" t="s">
        <v>94</v>
      </c>
      <c r="D8" s="77"/>
      <c r="E8" s="108">
        <f>SUM(E10:E11)</f>
        <v>1517.4</v>
      </c>
      <c r="F8" s="108"/>
      <c r="G8" s="108"/>
      <c r="H8" s="108"/>
      <c r="I8" s="108"/>
      <c r="J8" s="108">
        <f t="shared" ref="J8:S8" si="1">SUM(J10:J11)</f>
        <v>398.23999999999995</v>
      </c>
      <c r="K8" s="108">
        <f t="shared" si="1"/>
        <v>331.86</v>
      </c>
      <c r="L8" s="108"/>
      <c r="M8" s="108"/>
      <c r="N8" s="108">
        <f t="shared" si="1"/>
        <v>23.14</v>
      </c>
      <c r="O8" s="108">
        <f t="shared" si="1"/>
        <v>8.3000000000000007</v>
      </c>
      <c r="P8" s="108">
        <f t="shared" si="1"/>
        <v>12.809999999999999</v>
      </c>
      <c r="Q8" s="108">
        <f t="shared" si="1"/>
        <v>10.53</v>
      </c>
      <c r="R8" s="108">
        <f t="shared" si="1"/>
        <v>11.6</v>
      </c>
      <c r="S8" s="108">
        <f t="shared" si="1"/>
        <v>253.35000000000002</v>
      </c>
      <c r="T8" s="108">
        <f>SUM(T10:T11)</f>
        <v>83.25</v>
      </c>
      <c r="U8" s="16"/>
    </row>
    <row r="9" spans="1:21" s="17" customFormat="1" ht="20.100000000000001" customHeight="1" x14ac:dyDescent="0.2">
      <c r="A9" s="40"/>
      <c r="B9" s="93"/>
      <c r="C9" s="68" t="s">
        <v>132</v>
      </c>
      <c r="D9" s="54" t="s">
        <v>195</v>
      </c>
      <c r="E9" s="108">
        <f>SUM(E10:E11)</f>
        <v>1517.4</v>
      </c>
      <c r="F9" s="108"/>
      <c r="G9" s="108"/>
      <c r="H9" s="108"/>
      <c r="I9" s="108"/>
      <c r="J9" s="108">
        <f>SUM(J10:J11)</f>
        <v>398.23999999999995</v>
      </c>
      <c r="K9" s="108">
        <f>SUM(K10:K11)</f>
        <v>331.86</v>
      </c>
      <c r="L9" s="108"/>
      <c r="M9" s="108"/>
      <c r="N9" s="108">
        <f t="shared" ref="N9:T9" si="2">SUM(N10:N11)</f>
        <v>23.14</v>
      </c>
      <c r="O9" s="108">
        <f t="shared" si="2"/>
        <v>8.3000000000000007</v>
      </c>
      <c r="P9" s="108">
        <f t="shared" si="2"/>
        <v>12.809999999999999</v>
      </c>
      <c r="Q9" s="108">
        <f t="shared" si="2"/>
        <v>10.53</v>
      </c>
      <c r="R9" s="108">
        <f t="shared" si="2"/>
        <v>11.6</v>
      </c>
      <c r="S9" s="108">
        <f t="shared" si="2"/>
        <v>253.35000000000002</v>
      </c>
      <c r="T9" s="108">
        <f t="shared" si="2"/>
        <v>83.25</v>
      </c>
      <c r="U9" s="16"/>
    </row>
    <row r="10" spans="1:21" s="19" customFormat="1" ht="33" customHeight="1" x14ac:dyDescent="0.25">
      <c r="A10" s="37">
        <v>1</v>
      </c>
      <c r="B10" s="93"/>
      <c r="C10" s="69"/>
      <c r="D10" s="18" t="s">
        <v>156</v>
      </c>
      <c r="E10" s="109">
        <v>400.95</v>
      </c>
      <c r="F10" s="108"/>
      <c r="G10" s="108"/>
      <c r="H10" s="108"/>
      <c r="I10" s="108"/>
      <c r="J10" s="109">
        <f>K10+M10+N10+O10+P10+Q10+R10</f>
        <v>199.16</v>
      </c>
      <c r="K10" s="109">
        <v>166.29</v>
      </c>
      <c r="L10" s="109"/>
      <c r="M10" s="109"/>
      <c r="N10" s="109">
        <v>11.22</v>
      </c>
      <c r="O10" s="109">
        <v>4.16</v>
      </c>
      <c r="P10" s="109">
        <v>6.42</v>
      </c>
      <c r="Q10" s="109">
        <v>5.27</v>
      </c>
      <c r="R10" s="109">
        <v>5.8</v>
      </c>
      <c r="S10" s="109">
        <v>126.7</v>
      </c>
      <c r="T10" s="109">
        <v>72.459999999999994</v>
      </c>
      <c r="U10" s="16"/>
    </row>
    <row r="11" spans="1:21" s="19" customFormat="1" ht="33.75" customHeight="1" x14ac:dyDescent="0.25">
      <c r="A11" s="37">
        <v>2</v>
      </c>
      <c r="B11" s="93"/>
      <c r="C11" s="70"/>
      <c r="D11" s="18" t="s">
        <v>157</v>
      </c>
      <c r="E11" s="109">
        <v>1116.45</v>
      </c>
      <c r="F11" s="108"/>
      <c r="G11" s="108"/>
      <c r="H11" s="108"/>
      <c r="I11" s="108"/>
      <c r="J11" s="109">
        <f>K11+M11+N11+O11+P11+Q11+R11</f>
        <v>199.07999999999996</v>
      </c>
      <c r="K11" s="109">
        <v>165.57</v>
      </c>
      <c r="L11" s="109"/>
      <c r="M11" s="109"/>
      <c r="N11" s="109">
        <v>11.92</v>
      </c>
      <c r="O11" s="109">
        <v>4.1399999999999997</v>
      </c>
      <c r="P11" s="109">
        <v>6.39</v>
      </c>
      <c r="Q11" s="109">
        <v>5.26</v>
      </c>
      <c r="R11" s="109">
        <v>5.8</v>
      </c>
      <c r="S11" s="109">
        <v>126.65</v>
      </c>
      <c r="T11" s="109">
        <v>10.79</v>
      </c>
      <c r="U11" s="33" t="s">
        <v>49</v>
      </c>
    </row>
    <row r="12" spans="1:21" s="17" customFormat="1" ht="20.100000000000001" customHeight="1" x14ac:dyDescent="0.2">
      <c r="A12" s="40" t="s">
        <v>147</v>
      </c>
      <c r="B12" s="93" t="s">
        <v>133</v>
      </c>
      <c r="C12" s="77" t="s">
        <v>92</v>
      </c>
      <c r="D12" s="77"/>
      <c r="E12" s="108">
        <f t="shared" ref="E12:S12" si="3">SUM(E13:E13)</f>
        <v>414.45</v>
      </c>
      <c r="F12" s="108"/>
      <c r="G12" s="108"/>
      <c r="H12" s="108"/>
      <c r="I12" s="108"/>
      <c r="J12" s="108">
        <f t="shared" si="3"/>
        <v>199.93999999999997</v>
      </c>
      <c r="K12" s="108">
        <f t="shared" si="3"/>
        <v>166.28</v>
      </c>
      <c r="L12" s="108"/>
      <c r="M12" s="108"/>
      <c r="N12" s="108">
        <f t="shared" si="3"/>
        <v>11.97</v>
      </c>
      <c r="O12" s="108">
        <f t="shared" si="3"/>
        <v>4.16</v>
      </c>
      <c r="P12" s="108">
        <f t="shared" si="3"/>
        <v>6.42</v>
      </c>
      <c r="Q12" s="108">
        <f t="shared" si="3"/>
        <v>5.29</v>
      </c>
      <c r="R12" s="108">
        <f t="shared" si="3"/>
        <v>5.82</v>
      </c>
      <c r="S12" s="108">
        <f t="shared" si="3"/>
        <v>127.2</v>
      </c>
      <c r="T12" s="108">
        <f>SUM(T13:T13)</f>
        <v>72.739999999999995</v>
      </c>
      <c r="U12" s="16"/>
    </row>
    <row r="13" spans="1:21" s="19" customFormat="1" ht="33.75" customHeight="1" x14ac:dyDescent="0.25">
      <c r="A13" s="37">
        <v>3</v>
      </c>
      <c r="B13" s="93"/>
      <c r="C13" s="20" t="s">
        <v>97</v>
      </c>
      <c r="D13" s="18" t="s">
        <v>158</v>
      </c>
      <c r="E13" s="109">
        <v>414.45</v>
      </c>
      <c r="F13" s="109"/>
      <c r="G13" s="109"/>
      <c r="H13" s="109"/>
      <c r="I13" s="109"/>
      <c r="J13" s="109">
        <f>K13+M13+N13+O13+P13+Q13+R13</f>
        <v>199.93999999999997</v>
      </c>
      <c r="K13" s="109">
        <v>166.28</v>
      </c>
      <c r="L13" s="109"/>
      <c r="M13" s="109"/>
      <c r="N13" s="109">
        <v>11.97</v>
      </c>
      <c r="O13" s="109">
        <v>4.16</v>
      </c>
      <c r="P13" s="109">
        <v>6.42</v>
      </c>
      <c r="Q13" s="109">
        <v>5.29</v>
      </c>
      <c r="R13" s="109">
        <v>5.82</v>
      </c>
      <c r="S13" s="109">
        <v>127.2</v>
      </c>
      <c r="T13" s="109">
        <v>72.739999999999995</v>
      </c>
      <c r="U13" s="16"/>
    </row>
    <row r="14" spans="1:21" s="17" customFormat="1" ht="20.100000000000001" customHeight="1" x14ac:dyDescent="0.2">
      <c r="A14" s="40" t="s">
        <v>148</v>
      </c>
      <c r="B14" s="93" t="s">
        <v>134</v>
      </c>
      <c r="C14" s="84" t="s">
        <v>96</v>
      </c>
      <c r="D14" s="77"/>
      <c r="E14" s="108">
        <f t="shared" ref="E14:S14" si="4">SUM(E15:E15)</f>
        <v>420.9</v>
      </c>
      <c r="F14" s="108"/>
      <c r="G14" s="108"/>
      <c r="H14" s="108"/>
      <c r="I14" s="108"/>
      <c r="J14" s="108">
        <f t="shared" si="4"/>
        <v>199.96999999999997</v>
      </c>
      <c r="K14" s="108">
        <f t="shared" si="4"/>
        <v>165.7</v>
      </c>
      <c r="L14" s="108"/>
      <c r="M14" s="108">
        <f t="shared" si="4"/>
        <v>0.62</v>
      </c>
      <c r="N14" s="108">
        <f t="shared" si="4"/>
        <v>11.96</v>
      </c>
      <c r="O14" s="108">
        <f t="shared" si="4"/>
        <v>4.16</v>
      </c>
      <c r="P14" s="108">
        <f t="shared" si="4"/>
        <v>6.42</v>
      </c>
      <c r="Q14" s="108">
        <f t="shared" si="4"/>
        <v>5.29</v>
      </c>
      <c r="R14" s="108">
        <f t="shared" si="4"/>
        <v>5.82</v>
      </c>
      <c r="S14" s="108">
        <f t="shared" si="4"/>
        <v>127.22</v>
      </c>
      <c r="T14" s="108">
        <f>SUM(T15:T15)</f>
        <v>72.75</v>
      </c>
      <c r="U14" s="16"/>
    </row>
    <row r="15" spans="1:21" s="19" customFormat="1" ht="31.5" customHeight="1" x14ac:dyDescent="0.25">
      <c r="A15" s="37">
        <v>4</v>
      </c>
      <c r="B15" s="93"/>
      <c r="C15" s="20" t="s">
        <v>98</v>
      </c>
      <c r="D15" s="18" t="s">
        <v>159</v>
      </c>
      <c r="E15" s="109">
        <v>420.9</v>
      </c>
      <c r="F15" s="109"/>
      <c r="G15" s="109"/>
      <c r="H15" s="109"/>
      <c r="I15" s="109"/>
      <c r="J15" s="109">
        <f>K15+M15+N15+O15+P15+Q15+R15</f>
        <v>199.96999999999997</v>
      </c>
      <c r="K15" s="109">
        <v>165.7</v>
      </c>
      <c r="L15" s="109"/>
      <c r="M15" s="109">
        <v>0.62</v>
      </c>
      <c r="N15" s="109">
        <v>11.96</v>
      </c>
      <c r="O15" s="109">
        <v>4.16</v>
      </c>
      <c r="P15" s="109">
        <v>6.42</v>
      </c>
      <c r="Q15" s="109">
        <v>5.29</v>
      </c>
      <c r="R15" s="109">
        <v>5.82</v>
      </c>
      <c r="S15" s="109">
        <v>127.22</v>
      </c>
      <c r="T15" s="109">
        <v>72.75</v>
      </c>
      <c r="U15" s="34" t="s">
        <v>186</v>
      </c>
    </row>
    <row r="16" spans="1:21" s="17" customFormat="1" ht="20.100000000000001" customHeight="1" x14ac:dyDescent="0.2">
      <c r="A16" s="40" t="s">
        <v>38</v>
      </c>
      <c r="B16" s="103" t="s">
        <v>135</v>
      </c>
      <c r="C16" s="77" t="s">
        <v>105</v>
      </c>
      <c r="D16" s="77"/>
      <c r="E16" s="108">
        <f t="shared" ref="E16:T16" si="5">SUM(E17:E18)</f>
        <v>910.2</v>
      </c>
      <c r="F16" s="108"/>
      <c r="G16" s="108">
        <f t="shared" si="5"/>
        <v>160.35</v>
      </c>
      <c r="H16" s="108"/>
      <c r="I16" s="108">
        <f t="shared" si="5"/>
        <v>302.25</v>
      </c>
      <c r="J16" s="108">
        <f t="shared" si="5"/>
        <v>571.41999999999996</v>
      </c>
      <c r="K16" s="108">
        <f t="shared" si="5"/>
        <v>468.15999999999997</v>
      </c>
      <c r="L16" s="108">
        <f t="shared" si="5"/>
        <v>10.770000000000039</v>
      </c>
      <c r="M16" s="108">
        <f t="shared" si="5"/>
        <v>8.1300000000000008</v>
      </c>
      <c r="N16" s="108">
        <f t="shared" si="5"/>
        <v>33.260000000000005</v>
      </c>
      <c r="O16" s="108">
        <f t="shared" si="5"/>
        <v>11.73</v>
      </c>
      <c r="P16" s="108">
        <f t="shared" si="5"/>
        <v>18.39</v>
      </c>
      <c r="Q16" s="108">
        <f t="shared" si="5"/>
        <v>15.11</v>
      </c>
      <c r="R16" s="108">
        <f t="shared" si="5"/>
        <v>16.64</v>
      </c>
      <c r="S16" s="108">
        <f t="shared" si="5"/>
        <v>496.03</v>
      </c>
      <c r="T16" s="108">
        <f t="shared" si="5"/>
        <v>75.39</v>
      </c>
      <c r="U16" s="16"/>
    </row>
    <row r="17" spans="1:21" s="19" customFormat="1" ht="25.5" customHeight="1" x14ac:dyDescent="0.25">
      <c r="A17" s="37">
        <v>5</v>
      </c>
      <c r="B17" s="104"/>
      <c r="C17" s="20" t="s">
        <v>99</v>
      </c>
      <c r="D17" s="18" t="s">
        <v>160</v>
      </c>
      <c r="E17" s="109">
        <v>388.05</v>
      </c>
      <c r="F17" s="109"/>
      <c r="G17" s="109"/>
      <c r="H17" s="109"/>
      <c r="I17" s="109"/>
      <c r="J17" s="109">
        <f>K17+M17+N17+O17+P17+Q17+R17</f>
        <v>199.95999999999998</v>
      </c>
      <c r="K17" s="109">
        <v>165.58</v>
      </c>
      <c r="L17" s="109"/>
      <c r="M17" s="109">
        <v>0.73</v>
      </c>
      <c r="N17" s="109">
        <v>11.96</v>
      </c>
      <c r="O17" s="109">
        <v>4.16</v>
      </c>
      <c r="P17" s="109">
        <v>6.42</v>
      </c>
      <c r="Q17" s="109">
        <v>5.29</v>
      </c>
      <c r="R17" s="109">
        <v>5.82</v>
      </c>
      <c r="S17" s="109">
        <v>127.21</v>
      </c>
      <c r="T17" s="109">
        <v>72.750000000000014</v>
      </c>
      <c r="U17" s="16"/>
    </row>
    <row r="18" spans="1:21" s="14" customFormat="1" ht="111" customHeight="1" x14ac:dyDescent="0.15">
      <c r="A18" s="37">
        <v>6</v>
      </c>
      <c r="B18" s="105"/>
      <c r="C18" s="37" t="s">
        <v>100</v>
      </c>
      <c r="D18" s="36" t="s">
        <v>46</v>
      </c>
      <c r="E18" s="109">
        <f>34.81*15</f>
        <v>522.15000000000009</v>
      </c>
      <c r="F18" s="109"/>
      <c r="G18" s="109">
        <f>10.69*15</f>
        <v>160.35</v>
      </c>
      <c r="H18" s="109"/>
      <c r="I18" s="109">
        <f>20.15*15</f>
        <v>302.25</v>
      </c>
      <c r="J18" s="109">
        <f>K18+M18+N18+O18+P18+Q18+R18</f>
        <v>371.46</v>
      </c>
      <c r="K18" s="109">
        <v>302.58</v>
      </c>
      <c r="L18" s="109">
        <v>10.770000000000039</v>
      </c>
      <c r="M18" s="109">
        <v>7.4</v>
      </c>
      <c r="N18" s="109">
        <v>21.3</v>
      </c>
      <c r="O18" s="109">
        <v>7.57</v>
      </c>
      <c r="P18" s="109">
        <v>11.97</v>
      </c>
      <c r="Q18" s="109">
        <v>9.82</v>
      </c>
      <c r="R18" s="109">
        <v>10.82</v>
      </c>
      <c r="S18" s="109">
        <v>368.82</v>
      </c>
      <c r="T18" s="109">
        <f>J18-S18</f>
        <v>2.6399999999999864</v>
      </c>
      <c r="U18" s="52" t="s">
        <v>200</v>
      </c>
    </row>
    <row r="19" spans="1:21" s="17" customFormat="1" ht="20.100000000000001" customHeight="1" x14ac:dyDescent="0.2">
      <c r="A19" s="40" t="s">
        <v>149</v>
      </c>
      <c r="B19" s="63" t="s">
        <v>136</v>
      </c>
      <c r="C19" s="77" t="s">
        <v>104</v>
      </c>
      <c r="D19" s="77"/>
      <c r="E19" s="110">
        <f t="shared" ref="E19:T19" si="6">E20+E21+E28+E22</f>
        <v>3739.1</v>
      </c>
      <c r="F19" s="110">
        <f t="shared" si="6"/>
        <v>259.35000000000002</v>
      </c>
      <c r="G19" s="110">
        <f t="shared" si="6"/>
        <v>597.15</v>
      </c>
      <c r="H19" s="110"/>
      <c r="I19" s="110">
        <f t="shared" si="6"/>
        <v>840.75000000000011</v>
      </c>
      <c r="J19" s="110">
        <f t="shared" si="6"/>
        <v>3638.4700000000003</v>
      </c>
      <c r="K19" s="110">
        <f t="shared" si="6"/>
        <v>3032.83</v>
      </c>
      <c r="L19" s="110">
        <f t="shared" si="6"/>
        <v>71.460000000000036</v>
      </c>
      <c r="M19" s="110">
        <f t="shared" si="6"/>
        <v>3.69</v>
      </c>
      <c r="N19" s="110">
        <f t="shared" si="6"/>
        <v>208.8</v>
      </c>
      <c r="O19" s="110">
        <f t="shared" si="6"/>
        <v>74.17</v>
      </c>
      <c r="P19" s="110">
        <f t="shared" si="6"/>
        <v>117.06</v>
      </c>
      <c r="Q19" s="110">
        <f t="shared" si="6"/>
        <v>95.960000000000008</v>
      </c>
      <c r="R19" s="110">
        <f t="shared" si="6"/>
        <v>105.96000000000001</v>
      </c>
      <c r="S19" s="110">
        <f t="shared" si="6"/>
        <v>2344.54</v>
      </c>
      <c r="T19" s="110">
        <f t="shared" si="6"/>
        <v>1293.9299999999998</v>
      </c>
      <c r="U19" s="16"/>
    </row>
    <row r="20" spans="1:21" s="19" customFormat="1" ht="27.95" customHeight="1" x14ac:dyDescent="0.25">
      <c r="A20" s="37">
        <v>7</v>
      </c>
      <c r="B20" s="64"/>
      <c r="C20" s="20" t="s">
        <v>101</v>
      </c>
      <c r="D20" s="18" t="s">
        <v>161</v>
      </c>
      <c r="E20" s="109">
        <v>407.4</v>
      </c>
      <c r="F20" s="109"/>
      <c r="G20" s="109"/>
      <c r="H20" s="109"/>
      <c r="I20" s="109"/>
      <c r="J20" s="109">
        <f>K20+M20+N20+O20+P20+Q20+R20</f>
        <v>193.42999999999998</v>
      </c>
      <c r="K20" s="109">
        <v>161.51</v>
      </c>
      <c r="L20" s="109"/>
      <c r="M20" s="109"/>
      <c r="N20" s="109">
        <v>10.9</v>
      </c>
      <c r="O20" s="109">
        <v>4.04</v>
      </c>
      <c r="P20" s="109">
        <v>6.23</v>
      </c>
      <c r="Q20" s="109">
        <v>5.12</v>
      </c>
      <c r="R20" s="109">
        <v>5.63</v>
      </c>
      <c r="S20" s="109">
        <v>123.06</v>
      </c>
      <c r="T20" s="109">
        <v>70.369999999999976</v>
      </c>
      <c r="U20" s="16"/>
    </row>
    <row r="21" spans="1:21" s="19" customFormat="1" ht="27.95" customHeight="1" x14ac:dyDescent="0.25">
      <c r="A21" s="37">
        <v>8</v>
      </c>
      <c r="B21" s="64"/>
      <c r="C21" s="20" t="s">
        <v>102</v>
      </c>
      <c r="D21" s="18" t="s">
        <v>162</v>
      </c>
      <c r="E21" s="109">
        <v>415.65000000000003</v>
      </c>
      <c r="F21" s="109"/>
      <c r="G21" s="109"/>
      <c r="H21" s="109"/>
      <c r="I21" s="109"/>
      <c r="J21" s="109">
        <f>K21+M21+N21+O21+P21+Q21+R21</f>
        <v>199.96999999999997</v>
      </c>
      <c r="K21" s="109">
        <v>166.31</v>
      </c>
      <c r="L21" s="109"/>
      <c r="M21" s="109"/>
      <c r="N21" s="109">
        <v>11.97</v>
      </c>
      <c r="O21" s="109">
        <v>4.16</v>
      </c>
      <c r="P21" s="109">
        <v>6.42</v>
      </c>
      <c r="Q21" s="109">
        <v>5.29</v>
      </c>
      <c r="R21" s="109">
        <v>5.82</v>
      </c>
      <c r="S21" s="109">
        <v>127.22</v>
      </c>
      <c r="T21" s="109">
        <v>72.749999999999972</v>
      </c>
      <c r="U21" s="16"/>
    </row>
    <row r="22" spans="1:21" s="14" customFormat="1" ht="20.100000000000001" customHeight="1" x14ac:dyDescent="0.15">
      <c r="A22" s="37"/>
      <c r="B22" s="64"/>
      <c r="C22" s="63" t="s">
        <v>1</v>
      </c>
      <c r="D22" s="40" t="s">
        <v>103</v>
      </c>
      <c r="E22" s="110">
        <f>SUM(E23:E27)</f>
        <v>1352.9</v>
      </c>
      <c r="F22" s="110">
        <f t="shared" ref="F22:R22" si="7">SUM(F23:F27)</f>
        <v>249.15</v>
      </c>
      <c r="G22" s="110">
        <f t="shared" si="7"/>
        <v>144.75</v>
      </c>
      <c r="H22" s="110"/>
      <c r="I22" s="110">
        <f t="shared" si="7"/>
        <v>138.75</v>
      </c>
      <c r="J22" s="110">
        <f t="shared" si="7"/>
        <v>970.12000000000012</v>
      </c>
      <c r="K22" s="110">
        <f t="shared" si="7"/>
        <v>804.42000000000007</v>
      </c>
      <c r="L22" s="110">
        <f t="shared" si="7"/>
        <v>19.670000000000044</v>
      </c>
      <c r="M22" s="110">
        <f t="shared" si="7"/>
        <v>3.18</v>
      </c>
      <c r="N22" s="110">
        <f t="shared" si="7"/>
        <v>57.260000000000005</v>
      </c>
      <c r="O22" s="110">
        <f t="shared" si="7"/>
        <v>20.190000000000001</v>
      </c>
      <c r="P22" s="110">
        <f t="shared" si="7"/>
        <v>31.18</v>
      </c>
      <c r="Q22" s="110">
        <f t="shared" si="7"/>
        <v>25.65</v>
      </c>
      <c r="R22" s="110">
        <f t="shared" si="7"/>
        <v>28.239999999999995</v>
      </c>
      <c r="S22" s="108">
        <f>S23+S25+S26+S27</f>
        <v>918.61</v>
      </c>
      <c r="T22" s="108">
        <f>J22-S22</f>
        <v>51.510000000000105</v>
      </c>
      <c r="U22" s="15"/>
    </row>
    <row r="23" spans="1:21" s="14" customFormat="1" ht="45.75" customHeight="1" x14ac:dyDescent="0.15">
      <c r="A23" s="37">
        <v>9</v>
      </c>
      <c r="B23" s="64"/>
      <c r="C23" s="64"/>
      <c r="D23" s="36" t="s">
        <v>63</v>
      </c>
      <c r="E23" s="109">
        <f>11.22*15</f>
        <v>168.3</v>
      </c>
      <c r="F23" s="109">
        <f>5.1*15</f>
        <v>76.5</v>
      </c>
      <c r="G23" s="109">
        <f>3.84*15</f>
        <v>57.599999999999994</v>
      </c>
      <c r="H23" s="109"/>
      <c r="I23" s="109">
        <f>1.38*15</f>
        <v>20.7</v>
      </c>
      <c r="J23" s="109">
        <f>K23+M23+N23+O23+P23+Q23+R23</f>
        <v>191.39000000000001</v>
      </c>
      <c r="K23" s="109">
        <v>157.62</v>
      </c>
      <c r="L23" s="109">
        <v>6.710000000000008</v>
      </c>
      <c r="M23" s="109">
        <v>1.59</v>
      </c>
      <c r="N23" s="109">
        <v>11.43</v>
      </c>
      <c r="O23" s="109">
        <v>3.98</v>
      </c>
      <c r="P23" s="109">
        <v>6.15</v>
      </c>
      <c r="Q23" s="109">
        <v>5.0599999999999996</v>
      </c>
      <c r="R23" s="109">
        <v>5.56</v>
      </c>
      <c r="S23" s="111">
        <v>792.6</v>
      </c>
      <c r="T23" s="112">
        <v>-20.56</v>
      </c>
      <c r="U23" s="60" t="s">
        <v>207</v>
      </c>
    </row>
    <row r="24" spans="1:21" s="14" customFormat="1" ht="45" customHeight="1" x14ac:dyDescent="0.15">
      <c r="A24" s="37">
        <v>10</v>
      </c>
      <c r="B24" s="64"/>
      <c r="C24" s="64"/>
      <c r="D24" s="36" t="s">
        <v>64</v>
      </c>
      <c r="E24" s="109">
        <f>13.58*15</f>
        <v>203.7</v>
      </c>
      <c r="F24" s="109">
        <f>11.51*15</f>
        <v>172.65</v>
      </c>
      <c r="G24" s="109"/>
      <c r="H24" s="109"/>
      <c r="I24" s="109"/>
      <c r="J24" s="109">
        <f>K24+M24+N24+O24+P24+Q24+R24</f>
        <v>189.68000000000004</v>
      </c>
      <c r="K24" s="109">
        <v>156.19</v>
      </c>
      <c r="L24" s="109">
        <v>8.6400000000000148</v>
      </c>
      <c r="M24" s="109">
        <v>1.59</v>
      </c>
      <c r="N24" s="109">
        <v>11.33</v>
      </c>
      <c r="O24" s="109">
        <v>3.94</v>
      </c>
      <c r="P24" s="109">
        <v>6.09</v>
      </c>
      <c r="Q24" s="109">
        <v>5.0199999999999996</v>
      </c>
      <c r="R24" s="109">
        <v>5.52</v>
      </c>
      <c r="S24" s="113"/>
      <c r="T24" s="114"/>
      <c r="U24" s="61"/>
    </row>
    <row r="25" spans="1:21" s="14" customFormat="1" ht="45" customHeight="1" x14ac:dyDescent="0.15">
      <c r="A25" s="37">
        <v>11</v>
      </c>
      <c r="B25" s="64"/>
      <c r="C25" s="64"/>
      <c r="D25" s="36" t="s">
        <v>65</v>
      </c>
      <c r="E25" s="109">
        <f>20.45*15</f>
        <v>306.75</v>
      </c>
      <c r="F25" s="109"/>
      <c r="G25" s="109">
        <f>4.03*15</f>
        <v>60.45</v>
      </c>
      <c r="H25" s="109"/>
      <c r="I25" s="109">
        <f>1.11*15</f>
        <v>16.650000000000002</v>
      </c>
      <c r="J25" s="109">
        <f>K25+M25+N25+O25+P25+Q25+R25</f>
        <v>196.04000000000002</v>
      </c>
      <c r="K25" s="109">
        <v>163.03</v>
      </c>
      <c r="L25" s="109">
        <v>3.0200000000000102</v>
      </c>
      <c r="M25" s="109"/>
      <c r="N25" s="109">
        <v>11.74</v>
      </c>
      <c r="O25" s="109">
        <v>4.08</v>
      </c>
      <c r="P25" s="109">
        <v>6.29</v>
      </c>
      <c r="Q25" s="109">
        <v>5.18</v>
      </c>
      <c r="R25" s="109">
        <v>5.72</v>
      </c>
      <c r="S25" s="113"/>
      <c r="T25" s="114"/>
      <c r="U25" s="61"/>
    </row>
    <row r="26" spans="1:21" s="14" customFormat="1" ht="44.25" customHeight="1" x14ac:dyDescent="0.15">
      <c r="A26" s="37">
        <v>12</v>
      </c>
      <c r="B26" s="64"/>
      <c r="C26" s="64"/>
      <c r="D26" s="36" t="s">
        <v>66</v>
      </c>
      <c r="E26" s="109">
        <f>16.9*15</f>
        <v>253.49999999999997</v>
      </c>
      <c r="F26" s="109"/>
      <c r="G26" s="109">
        <f>1.78*15</f>
        <v>26.7</v>
      </c>
      <c r="H26" s="109"/>
      <c r="I26" s="109">
        <f>6.76*15</f>
        <v>101.39999999999999</v>
      </c>
      <c r="J26" s="109">
        <f>K26+M26+N26+O26+P26+Q26+R26</f>
        <v>194.93</v>
      </c>
      <c r="K26" s="109">
        <v>162.12</v>
      </c>
      <c r="L26" s="109">
        <v>1.3000000000000114</v>
      </c>
      <c r="M26" s="109"/>
      <c r="N26" s="109">
        <v>11.67</v>
      </c>
      <c r="O26" s="109">
        <v>4.05</v>
      </c>
      <c r="P26" s="109">
        <v>6.26</v>
      </c>
      <c r="Q26" s="109">
        <v>5.15</v>
      </c>
      <c r="R26" s="109">
        <v>5.68</v>
      </c>
      <c r="S26" s="115"/>
      <c r="T26" s="116"/>
      <c r="U26" s="62"/>
    </row>
    <row r="27" spans="1:21" s="19" customFormat="1" ht="27.95" customHeight="1" x14ac:dyDescent="0.25">
      <c r="A27" s="37">
        <v>13</v>
      </c>
      <c r="B27" s="64"/>
      <c r="C27" s="65"/>
      <c r="D27" s="36" t="s">
        <v>164</v>
      </c>
      <c r="E27" s="109">
        <v>420.65</v>
      </c>
      <c r="F27" s="109"/>
      <c r="G27" s="109"/>
      <c r="H27" s="109"/>
      <c r="I27" s="109"/>
      <c r="J27" s="109">
        <f>K27+M27+N27+O27+P27+Q27+R27</f>
        <v>198.07999999999998</v>
      </c>
      <c r="K27" s="109">
        <v>165.46</v>
      </c>
      <c r="L27" s="109"/>
      <c r="M27" s="109"/>
      <c r="N27" s="109">
        <v>11.09</v>
      </c>
      <c r="O27" s="109">
        <v>4.1399999999999997</v>
      </c>
      <c r="P27" s="109">
        <v>6.39</v>
      </c>
      <c r="Q27" s="109">
        <v>5.24</v>
      </c>
      <c r="R27" s="109">
        <v>5.76</v>
      </c>
      <c r="S27" s="109">
        <v>126.01</v>
      </c>
      <c r="T27" s="109">
        <v>72.069999999999979</v>
      </c>
      <c r="U27" s="16"/>
    </row>
    <row r="28" spans="1:21" s="14" customFormat="1" ht="20.100000000000001" customHeight="1" x14ac:dyDescent="0.15">
      <c r="A28" s="37"/>
      <c r="B28" s="64"/>
      <c r="C28" s="94" t="s">
        <v>2</v>
      </c>
      <c r="D28" s="40" t="s">
        <v>3</v>
      </c>
      <c r="E28" s="110">
        <f>SUM(E29:E33)</f>
        <v>1563.1499999999999</v>
      </c>
      <c r="F28" s="110">
        <f t="shared" ref="F28:T28" si="8">SUM(F29:F33)</f>
        <v>10.199999999999999</v>
      </c>
      <c r="G28" s="110">
        <f t="shared" si="8"/>
        <v>452.4</v>
      </c>
      <c r="H28" s="110"/>
      <c r="I28" s="110">
        <f t="shared" si="8"/>
        <v>702.00000000000011</v>
      </c>
      <c r="J28" s="110">
        <f t="shared" si="8"/>
        <v>2274.9499999999998</v>
      </c>
      <c r="K28" s="110">
        <f t="shared" si="8"/>
        <v>1900.59</v>
      </c>
      <c r="L28" s="110">
        <f t="shared" si="8"/>
        <v>51.79</v>
      </c>
      <c r="M28" s="110">
        <f t="shared" si="8"/>
        <v>0.5099999999999999</v>
      </c>
      <c r="N28" s="110">
        <f t="shared" si="8"/>
        <v>128.66999999999999</v>
      </c>
      <c r="O28" s="110">
        <f t="shared" si="8"/>
        <v>45.78</v>
      </c>
      <c r="P28" s="110">
        <f t="shared" si="8"/>
        <v>73.22999999999999</v>
      </c>
      <c r="Q28" s="110">
        <f t="shared" si="8"/>
        <v>59.9</v>
      </c>
      <c r="R28" s="110">
        <f t="shared" si="8"/>
        <v>66.27000000000001</v>
      </c>
      <c r="S28" s="110">
        <f t="shared" si="8"/>
        <v>1175.6499999999999</v>
      </c>
      <c r="T28" s="110">
        <f t="shared" si="8"/>
        <v>1099.2999999999997</v>
      </c>
      <c r="U28" s="15"/>
    </row>
    <row r="29" spans="1:21" s="14" customFormat="1" ht="101.25" customHeight="1" x14ac:dyDescent="0.15">
      <c r="A29" s="37">
        <v>14</v>
      </c>
      <c r="B29" s="65"/>
      <c r="C29" s="95"/>
      <c r="D29" s="36" t="s">
        <v>47</v>
      </c>
      <c r="E29" s="109">
        <f>29.69*15</f>
        <v>445.35</v>
      </c>
      <c r="F29" s="109"/>
      <c r="G29" s="109">
        <f>9.49*15</f>
        <v>142.35</v>
      </c>
      <c r="H29" s="109"/>
      <c r="I29" s="109">
        <f>19.28*15</f>
        <v>289.20000000000005</v>
      </c>
      <c r="J29" s="109">
        <f>K29+M29+N29+O29+P29+Q29+R29</f>
        <v>546.00999999999988</v>
      </c>
      <c r="K29" s="109">
        <v>456.03</v>
      </c>
      <c r="L29" s="109">
        <v>21.38</v>
      </c>
      <c r="M29" s="109">
        <v>0.24</v>
      </c>
      <c r="N29" s="109">
        <v>30.84</v>
      </c>
      <c r="O29" s="109">
        <v>10.98</v>
      </c>
      <c r="P29" s="109">
        <v>17.61</v>
      </c>
      <c r="Q29" s="109">
        <v>14.41</v>
      </c>
      <c r="R29" s="109">
        <v>15.9</v>
      </c>
      <c r="S29" s="109">
        <v>100.7</v>
      </c>
      <c r="T29" s="109">
        <f>J29-S29</f>
        <v>445.30999999999989</v>
      </c>
      <c r="U29" s="52" t="s">
        <v>199</v>
      </c>
    </row>
    <row r="30" spans="1:21" s="14" customFormat="1" ht="102.75" customHeight="1" x14ac:dyDescent="0.15">
      <c r="A30" s="37">
        <v>15</v>
      </c>
      <c r="B30" s="89" t="s">
        <v>136</v>
      </c>
      <c r="C30" s="94" t="s">
        <v>2</v>
      </c>
      <c r="D30" s="36" t="s">
        <v>48</v>
      </c>
      <c r="E30" s="109">
        <f>19.2*15</f>
        <v>288</v>
      </c>
      <c r="F30" s="109">
        <f>0.36*15</f>
        <v>5.3999999999999995</v>
      </c>
      <c r="G30" s="109">
        <f>7.64*15</f>
        <v>114.6</v>
      </c>
      <c r="H30" s="109"/>
      <c r="I30" s="109">
        <f>10.39*15</f>
        <v>155.85000000000002</v>
      </c>
      <c r="J30" s="109">
        <f>K30+M30+N30+O30+P30+Q30+R30</f>
        <v>527.13</v>
      </c>
      <c r="K30" s="109">
        <v>440.31</v>
      </c>
      <c r="L30" s="109">
        <v>13.69</v>
      </c>
      <c r="M30" s="109">
        <v>0.09</v>
      </c>
      <c r="N30" s="109">
        <v>29.82</v>
      </c>
      <c r="O30" s="109">
        <v>10.61</v>
      </c>
      <c r="P30" s="109">
        <v>17</v>
      </c>
      <c r="Q30" s="109">
        <v>13.94</v>
      </c>
      <c r="R30" s="109">
        <v>15.36</v>
      </c>
      <c r="S30" s="109">
        <v>302.92</v>
      </c>
      <c r="T30" s="109">
        <f>J30-S30</f>
        <v>224.20999999999998</v>
      </c>
      <c r="U30" s="52" t="s">
        <v>201</v>
      </c>
    </row>
    <row r="31" spans="1:21" s="14" customFormat="1" ht="99.75" customHeight="1" x14ac:dyDescent="0.15">
      <c r="A31" s="37">
        <v>16</v>
      </c>
      <c r="B31" s="89"/>
      <c r="C31" s="96"/>
      <c r="D31" s="36" t="s">
        <v>67</v>
      </c>
      <c r="E31" s="109">
        <f>13.61*15</f>
        <v>204.14999999999998</v>
      </c>
      <c r="F31" s="109">
        <f>0.32*15</f>
        <v>4.8</v>
      </c>
      <c r="G31" s="109">
        <f>4.58*15</f>
        <v>68.7</v>
      </c>
      <c r="H31" s="109"/>
      <c r="I31" s="109">
        <f>8.39*15</f>
        <v>125.85000000000001</v>
      </c>
      <c r="J31" s="109">
        <f>K31+M31+N31+O31+P31+Q31+R31</f>
        <v>370.92</v>
      </c>
      <c r="K31" s="109">
        <v>309.3</v>
      </c>
      <c r="L31" s="109">
        <v>4.09</v>
      </c>
      <c r="M31" s="109">
        <v>0.09</v>
      </c>
      <c r="N31" s="109">
        <v>21.42</v>
      </c>
      <c r="O31" s="109">
        <v>7.55</v>
      </c>
      <c r="P31" s="109">
        <v>11.94</v>
      </c>
      <c r="Q31" s="109">
        <v>9.81</v>
      </c>
      <c r="R31" s="109">
        <v>10.81</v>
      </c>
      <c r="S31" s="109">
        <v>293.2</v>
      </c>
      <c r="T31" s="109">
        <f>J31-S31</f>
        <v>77.720000000000027</v>
      </c>
      <c r="U31" s="55" t="s">
        <v>209</v>
      </c>
    </row>
    <row r="32" spans="1:21" s="14" customFormat="1" ht="108" customHeight="1" x14ac:dyDescent="0.15">
      <c r="A32" s="37">
        <v>17</v>
      </c>
      <c r="B32" s="89"/>
      <c r="C32" s="96"/>
      <c r="D32" s="36" t="s">
        <v>68</v>
      </c>
      <c r="E32" s="109">
        <f>19.39*15</f>
        <v>290.85000000000002</v>
      </c>
      <c r="F32" s="109"/>
      <c r="G32" s="109">
        <f>8.45*15</f>
        <v>126.74999999999999</v>
      </c>
      <c r="H32" s="109"/>
      <c r="I32" s="109">
        <f>8.74*15</f>
        <v>131.1</v>
      </c>
      <c r="J32" s="109">
        <f>K32+M32+N32+O32+P32+Q32+R32</f>
        <v>654</v>
      </c>
      <c r="K32" s="109">
        <v>547.45000000000005</v>
      </c>
      <c r="L32" s="109">
        <v>12.63</v>
      </c>
      <c r="M32" s="109">
        <v>0.09</v>
      </c>
      <c r="N32" s="109">
        <v>36.409999999999997</v>
      </c>
      <c r="O32" s="109">
        <v>12.95</v>
      </c>
      <c r="P32" s="109">
        <v>20.99</v>
      </c>
      <c r="Q32" s="109">
        <v>17.059999999999999</v>
      </c>
      <c r="R32" s="109">
        <v>19.05</v>
      </c>
      <c r="S32" s="109">
        <v>366.3</v>
      </c>
      <c r="T32" s="109">
        <f>J32-S32</f>
        <v>287.7</v>
      </c>
      <c r="U32" s="55" t="s">
        <v>210</v>
      </c>
    </row>
    <row r="33" spans="1:21" s="19" customFormat="1" ht="27.95" customHeight="1" x14ac:dyDescent="0.25">
      <c r="A33" s="37">
        <v>18</v>
      </c>
      <c r="B33" s="89"/>
      <c r="C33" s="95"/>
      <c r="D33" s="18" t="s">
        <v>163</v>
      </c>
      <c r="E33" s="109">
        <v>334.8</v>
      </c>
      <c r="F33" s="109"/>
      <c r="G33" s="109"/>
      <c r="H33" s="109"/>
      <c r="I33" s="109"/>
      <c r="J33" s="109">
        <f>K33+M33+N33+O33+P33+Q33+R33</f>
        <v>176.89000000000001</v>
      </c>
      <c r="K33" s="109">
        <v>147.5</v>
      </c>
      <c r="L33" s="109"/>
      <c r="M33" s="109"/>
      <c r="N33" s="109">
        <v>10.18</v>
      </c>
      <c r="O33" s="109">
        <v>3.69</v>
      </c>
      <c r="P33" s="109">
        <v>5.69</v>
      </c>
      <c r="Q33" s="109">
        <v>4.68</v>
      </c>
      <c r="R33" s="109">
        <v>5.15</v>
      </c>
      <c r="S33" s="109">
        <v>112.53</v>
      </c>
      <c r="T33" s="109">
        <v>64.360000000000014</v>
      </c>
      <c r="U33" s="16"/>
    </row>
    <row r="34" spans="1:21" s="17" customFormat="1" ht="26.1" customHeight="1" x14ac:dyDescent="0.2">
      <c r="A34" s="40" t="s">
        <v>150</v>
      </c>
      <c r="B34" s="66" t="s">
        <v>137</v>
      </c>
      <c r="C34" s="77" t="s">
        <v>106</v>
      </c>
      <c r="D34" s="77"/>
      <c r="E34" s="110">
        <f>E35+E36+E37</f>
        <v>1255.95</v>
      </c>
      <c r="F34" s="110"/>
      <c r="G34" s="110"/>
      <c r="H34" s="110"/>
      <c r="I34" s="110"/>
      <c r="J34" s="110">
        <f t="shared" ref="J34:R34" si="9">J35+J36+J37</f>
        <v>559.67999999999995</v>
      </c>
      <c r="K34" s="110">
        <f t="shared" si="9"/>
        <v>465.24</v>
      </c>
      <c r="L34" s="110"/>
      <c r="M34" s="110">
        <f t="shared" si="9"/>
        <v>0.89</v>
      </c>
      <c r="N34" s="110">
        <f t="shared" si="9"/>
        <v>32.79</v>
      </c>
      <c r="O34" s="110">
        <f t="shared" si="9"/>
        <v>11.65</v>
      </c>
      <c r="P34" s="110">
        <f t="shared" si="9"/>
        <v>17.989999999999998</v>
      </c>
      <c r="Q34" s="110">
        <f t="shared" si="9"/>
        <v>14.81</v>
      </c>
      <c r="R34" s="110">
        <f t="shared" si="9"/>
        <v>16.310000000000002</v>
      </c>
      <c r="S34" s="110">
        <f>S35+S36+S37</f>
        <v>356.06</v>
      </c>
      <c r="T34" s="110">
        <f>T35+T36+T37</f>
        <v>203.62</v>
      </c>
      <c r="U34" s="16"/>
    </row>
    <row r="35" spans="1:21" s="19" customFormat="1" ht="37.5" customHeight="1" x14ac:dyDescent="0.25">
      <c r="A35" s="37">
        <v>19</v>
      </c>
      <c r="B35" s="66"/>
      <c r="C35" s="21" t="s">
        <v>107</v>
      </c>
      <c r="D35" s="36" t="s">
        <v>165</v>
      </c>
      <c r="E35" s="109">
        <v>449.85</v>
      </c>
      <c r="F35" s="109"/>
      <c r="G35" s="109"/>
      <c r="H35" s="109"/>
      <c r="I35" s="109"/>
      <c r="J35" s="109">
        <f>K35+M35+N35+O35+P35+Q35+R35</f>
        <v>199.90999999999997</v>
      </c>
      <c r="K35" s="109">
        <v>166.04</v>
      </c>
      <c r="L35" s="109"/>
      <c r="M35" s="109">
        <v>0.89</v>
      </c>
      <c r="N35" s="109">
        <v>11.25</v>
      </c>
      <c r="O35" s="109">
        <v>4.17</v>
      </c>
      <c r="P35" s="109">
        <v>6.44</v>
      </c>
      <c r="Q35" s="109">
        <v>5.29</v>
      </c>
      <c r="R35" s="109">
        <v>5.83</v>
      </c>
      <c r="S35" s="109">
        <v>127.18</v>
      </c>
      <c r="T35" s="109">
        <v>72.72999999999999</v>
      </c>
      <c r="U35" s="16"/>
    </row>
    <row r="36" spans="1:21" s="19" customFormat="1" ht="39" customHeight="1" x14ac:dyDescent="0.25">
      <c r="A36" s="37">
        <v>20</v>
      </c>
      <c r="B36" s="66"/>
      <c r="C36" s="21" t="s">
        <v>108</v>
      </c>
      <c r="D36" s="18" t="s">
        <v>166</v>
      </c>
      <c r="E36" s="109">
        <v>406.05</v>
      </c>
      <c r="F36" s="109"/>
      <c r="G36" s="109"/>
      <c r="H36" s="109"/>
      <c r="I36" s="109"/>
      <c r="J36" s="109">
        <f>K36+M36+N36+O36+P36+Q36+R36</f>
        <v>199.97</v>
      </c>
      <c r="K36" s="109">
        <v>166.3</v>
      </c>
      <c r="L36" s="109"/>
      <c r="M36" s="109"/>
      <c r="N36" s="109">
        <v>11.97</v>
      </c>
      <c r="O36" s="109">
        <v>4.16</v>
      </c>
      <c r="P36" s="109">
        <v>6.42</v>
      </c>
      <c r="Q36" s="109">
        <v>5.29</v>
      </c>
      <c r="R36" s="109">
        <v>5.83</v>
      </c>
      <c r="S36" s="109">
        <v>127.22</v>
      </c>
      <c r="T36" s="109">
        <v>72.75</v>
      </c>
      <c r="U36" s="16"/>
    </row>
    <row r="37" spans="1:21" s="19" customFormat="1" ht="30" customHeight="1" x14ac:dyDescent="0.25">
      <c r="A37" s="37">
        <v>21</v>
      </c>
      <c r="B37" s="66"/>
      <c r="C37" s="21" t="s">
        <v>109</v>
      </c>
      <c r="D37" s="18" t="s">
        <v>167</v>
      </c>
      <c r="E37" s="109">
        <v>400.05</v>
      </c>
      <c r="F37" s="109"/>
      <c r="G37" s="109"/>
      <c r="H37" s="109"/>
      <c r="I37" s="109"/>
      <c r="J37" s="109">
        <f>K37+M37+N37+O37+P37+Q37+R37</f>
        <v>159.79999999999998</v>
      </c>
      <c r="K37" s="109">
        <v>132.9</v>
      </c>
      <c r="L37" s="109"/>
      <c r="M37" s="109"/>
      <c r="N37" s="109">
        <v>9.57</v>
      </c>
      <c r="O37" s="109">
        <v>3.32</v>
      </c>
      <c r="P37" s="109">
        <v>5.13</v>
      </c>
      <c r="Q37" s="109">
        <v>4.2300000000000004</v>
      </c>
      <c r="R37" s="109">
        <v>4.6500000000000004</v>
      </c>
      <c r="S37" s="109">
        <v>101.66</v>
      </c>
      <c r="T37" s="109">
        <v>58.140000000000015</v>
      </c>
      <c r="U37" s="16"/>
    </row>
    <row r="38" spans="1:21" s="17" customFormat="1" ht="26.1" customHeight="1" x14ac:dyDescent="0.2">
      <c r="A38" s="40" t="s">
        <v>151</v>
      </c>
      <c r="B38" s="66" t="s">
        <v>138</v>
      </c>
      <c r="C38" s="77" t="s">
        <v>110</v>
      </c>
      <c r="D38" s="77"/>
      <c r="E38" s="108">
        <f t="shared" ref="E38:R38" si="10">E39+E40+E41</f>
        <v>1039.6799999999998</v>
      </c>
      <c r="F38" s="108"/>
      <c r="G38" s="108"/>
      <c r="H38" s="108"/>
      <c r="I38" s="108"/>
      <c r="J38" s="108">
        <f t="shared" si="10"/>
        <v>396.28</v>
      </c>
      <c r="K38" s="108">
        <f t="shared" si="10"/>
        <v>329.07</v>
      </c>
      <c r="L38" s="108"/>
      <c r="M38" s="108">
        <f t="shared" si="10"/>
        <v>1.85</v>
      </c>
      <c r="N38" s="108">
        <f t="shared" si="10"/>
        <v>22.299999999999997</v>
      </c>
      <c r="O38" s="108">
        <f t="shared" si="10"/>
        <v>8.27</v>
      </c>
      <c r="P38" s="108">
        <f t="shared" si="10"/>
        <v>12.77</v>
      </c>
      <c r="Q38" s="108">
        <f t="shared" si="10"/>
        <v>10.48</v>
      </c>
      <c r="R38" s="108">
        <f t="shared" si="10"/>
        <v>11.54</v>
      </c>
      <c r="S38" s="108">
        <f>S39+S40+S41</f>
        <v>745.2</v>
      </c>
      <c r="T38" s="108">
        <f>T39+T40+T41</f>
        <v>-348.92000000000007</v>
      </c>
      <c r="U38" s="16"/>
    </row>
    <row r="39" spans="1:21" s="19" customFormat="1" ht="45" customHeight="1" x14ac:dyDescent="0.25">
      <c r="A39" s="37">
        <v>22</v>
      </c>
      <c r="B39" s="66"/>
      <c r="C39" s="37" t="s">
        <v>27</v>
      </c>
      <c r="D39" s="36" t="s">
        <v>168</v>
      </c>
      <c r="E39" s="109">
        <v>594.92999999999995</v>
      </c>
      <c r="F39" s="109"/>
      <c r="G39" s="109"/>
      <c r="H39" s="109"/>
      <c r="I39" s="109"/>
      <c r="J39" s="109">
        <f>K39+M39+N39+O39+P39+Q39+R39</f>
        <v>196.41</v>
      </c>
      <c r="K39" s="109">
        <v>162.18</v>
      </c>
      <c r="L39" s="109"/>
      <c r="M39" s="109">
        <v>1.85</v>
      </c>
      <c r="N39" s="109">
        <v>11.04</v>
      </c>
      <c r="O39" s="109">
        <v>4.0999999999999996</v>
      </c>
      <c r="P39" s="109">
        <v>6.33</v>
      </c>
      <c r="Q39" s="109">
        <v>5.19</v>
      </c>
      <c r="R39" s="109">
        <v>5.72</v>
      </c>
      <c r="S39" s="109">
        <v>124.95</v>
      </c>
      <c r="T39" s="109">
        <v>71.459999999999994</v>
      </c>
      <c r="U39" s="16"/>
    </row>
    <row r="40" spans="1:21" s="19" customFormat="1" ht="42" customHeight="1" x14ac:dyDescent="0.25">
      <c r="A40" s="37">
        <v>23</v>
      </c>
      <c r="B40" s="66"/>
      <c r="C40" s="37" t="s">
        <v>26</v>
      </c>
      <c r="D40" s="36" t="s">
        <v>169</v>
      </c>
      <c r="E40" s="109">
        <v>444.75</v>
      </c>
      <c r="F40" s="109"/>
      <c r="G40" s="109"/>
      <c r="H40" s="109"/>
      <c r="I40" s="109"/>
      <c r="J40" s="109">
        <f>K40+M40+N40+O40+P40+Q40+R40</f>
        <v>199.86999999999995</v>
      </c>
      <c r="K40" s="109">
        <v>166.89</v>
      </c>
      <c r="L40" s="109"/>
      <c r="M40" s="109"/>
      <c r="N40" s="109">
        <v>11.26</v>
      </c>
      <c r="O40" s="109">
        <v>4.17</v>
      </c>
      <c r="P40" s="109">
        <v>6.44</v>
      </c>
      <c r="Q40" s="109">
        <v>5.29</v>
      </c>
      <c r="R40" s="109">
        <v>5.82</v>
      </c>
      <c r="S40" s="109">
        <v>127.15</v>
      </c>
      <c r="T40" s="109">
        <f>J40-S40</f>
        <v>72.719999999999942</v>
      </c>
      <c r="U40" s="16"/>
    </row>
    <row r="41" spans="1:21" s="14" customFormat="1" ht="37.5" customHeight="1" x14ac:dyDescent="0.15">
      <c r="A41" s="37">
        <v>24</v>
      </c>
      <c r="B41" s="66"/>
      <c r="C41" s="37" t="s">
        <v>24</v>
      </c>
      <c r="D41" s="36" t="s">
        <v>25</v>
      </c>
      <c r="E41" s="109"/>
      <c r="F41" s="109"/>
      <c r="G41" s="109"/>
      <c r="H41" s="109"/>
      <c r="I41" s="109"/>
      <c r="J41" s="109"/>
      <c r="K41" s="109"/>
      <c r="L41" s="109"/>
      <c r="M41" s="109"/>
      <c r="N41" s="109"/>
      <c r="O41" s="109"/>
      <c r="P41" s="109"/>
      <c r="Q41" s="109"/>
      <c r="R41" s="109"/>
      <c r="S41" s="109">
        <v>493.1</v>
      </c>
      <c r="T41" s="117">
        <v>-493.1</v>
      </c>
      <c r="U41" s="15"/>
    </row>
    <row r="42" spans="1:21" s="17" customFormat="1" ht="26.1" customHeight="1" x14ac:dyDescent="0.2">
      <c r="A42" s="40" t="s">
        <v>39</v>
      </c>
      <c r="B42" s="63" t="s">
        <v>139</v>
      </c>
      <c r="C42" s="84" t="s">
        <v>111</v>
      </c>
      <c r="D42" s="84"/>
      <c r="E42" s="110">
        <f t="shared" ref="E42:T42" si="11">E43+E46+E49</f>
        <v>2865</v>
      </c>
      <c r="F42" s="110"/>
      <c r="G42" s="110">
        <f t="shared" si="11"/>
        <v>583.19999999999993</v>
      </c>
      <c r="H42" s="110">
        <f t="shared" si="11"/>
        <v>111.6</v>
      </c>
      <c r="I42" s="110">
        <f t="shared" si="11"/>
        <v>420.6</v>
      </c>
      <c r="J42" s="110">
        <f t="shared" si="11"/>
        <v>3262.2699999999995</v>
      </c>
      <c r="K42" s="110">
        <f t="shared" si="11"/>
        <v>2731.6</v>
      </c>
      <c r="L42" s="110">
        <f t="shared" si="11"/>
        <v>49</v>
      </c>
      <c r="M42" s="110">
        <f t="shared" si="11"/>
        <v>1.7000000000000002</v>
      </c>
      <c r="N42" s="110">
        <f t="shared" si="11"/>
        <v>181.66</v>
      </c>
      <c r="O42" s="110">
        <f t="shared" si="11"/>
        <v>64.03</v>
      </c>
      <c r="P42" s="110">
        <f t="shared" si="11"/>
        <v>103.68</v>
      </c>
      <c r="Q42" s="110">
        <f t="shared" si="11"/>
        <v>84.610000000000014</v>
      </c>
      <c r="R42" s="110">
        <f t="shared" si="11"/>
        <v>94.99</v>
      </c>
      <c r="S42" s="110">
        <f t="shared" si="11"/>
        <v>3105.45</v>
      </c>
      <c r="T42" s="110">
        <f t="shared" si="11"/>
        <v>156.82000000000005</v>
      </c>
      <c r="U42" s="16"/>
    </row>
    <row r="43" spans="1:21" s="17" customFormat="1" ht="31.5" customHeight="1" x14ac:dyDescent="0.2">
      <c r="A43" s="37"/>
      <c r="B43" s="64"/>
      <c r="C43" s="66" t="s">
        <v>69</v>
      </c>
      <c r="D43" s="42" t="s">
        <v>112</v>
      </c>
      <c r="E43" s="110">
        <f t="shared" ref="E43:R43" si="12">E44+E45</f>
        <v>405.15000000000003</v>
      </c>
      <c r="F43" s="110"/>
      <c r="G43" s="110"/>
      <c r="H43" s="110"/>
      <c r="I43" s="110"/>
      <c r="J43" s="110">
        <f t="shared" si="12"/>
        <v>199.66000000000003</v>
      </c>
      <c r="K43" s="110">
        <f t="shared" si="12"/>
        <v>166.05</v>
      </c>
      <c r="L43" s="110"/>
      <c r="M43" s="110"/>
      <c r="N43" s="110">
        <f t="shared" si="12"/>
        <v>11.96</v>
      </c>
      <c r="O43" s="110">
        <f t="shared" si="12"/>
        <v>4.1500000000000004</v>
      </c>
      <c r="P43" s="110">
        <f t="shared" si="12"/>
        <v>6.41</v>
      </c>
      <c r="Q43" s="110">
        <f t="shared" si="12"/>
        <v>5.28</v>
      </c>
      <c r="R43" s="110">
        <f t="shared" si="12"/>
        <v>5.81</v>
      </c>
      <c r="S43" s="110">
        <f>S44+S45</f>
        <v>130.24</v>
      </c>
      <c r="T43" s="110">
        <f>T44+T45</f>
        <v>69.42000000000003</v>
      </c>
      <c r="U43" s="16"/>
    </row>
    <row r="44" spans="1:21" s="14" customFormat="1" ht="95.25" customHeight="1" x14ac:dyDescent="0.15">
      <c r="A44" s="37">
        <v>25</v>
      </c>
      <c r="B44" s="64"/>
      <c r="C44" s="66"/>
      <c r="D44" s="36" t="s">
        <v>41</v>
      </c>
      <c r="E44" s="109"/>
      <c r="F44" s="109"/>
      <c r="G44" s="109"/>
      <c r="H44" s="109"/>
      <c r="I44" s="109"/>
      <c r="J44" s="109"/>
      <c r="K44" s="109"/>
      <c r="L44" s="109"/>
      <c r="M44" s="109"/>
      <c r="N44" s="109"/>
      <c r="O44" s="109"/>
      <c r="P44" s="109"/>
      <c r="Q44" s="109"/>
      <c r="R44" s="109"/>
      <c r="S44" s="109">
        <v>3.22</v>
      </c>
      <c r="T44" s="117">
        <v>-3.22</v>
      </c>
      <c r="U44" s="47" t="s">
        <v>187</v>
      </c>
    </row>
    <row r="45" spans="1:21" s="19" customFormat="1" ht="36" customHeight="1" x14ac:dyDescent="0.25">
      <c r="A45" s="37">
        <v>26</v>
      </c>
      <c r="B45" s="64"/>
      <c r="C45" s="66"/>
      <c r="D45" s="18" t="s">
        <v>171</v>
      </c>
      <c r="E45" s="109">
        <v>405.15000000000003</v>
      </c>
      <c r="F45" s="109"/>
      <c r="G45" s="109"/>
      <c r="H45" s="109"/>
      <c r="I45" s="109"/>
      <c r="J45" s="109">
        <f>K45+M45+N45+O45+P45+Q45+R45</f>
        <v>199.66000000000003</v>
      </c>
      <c r="K45" s="109">
        <v>166.05</v>
      </c>
      <c r="L45" s="109"/>
      <c r="M45" s="109"/>
      <c r="N45" s="109">
        <v>11.96</v>
      </c>
      <c r="O45" s="109">
        <v>4.1500000000000004</v>
      </c>
      <c r="P45" s="109">
        <v>6.41</v>
      </c>
      <c r="Q45" s="109">
        <v>5.28</v>
      </c>
      <c r="R45" s="109">
        <v>5.81</v>
      </c>
      <c r="S45" s="109">
        <v>127.02</v>
      </c>
      <c r="T45" s="109">
        <v>72.640000000000029</v>
      </c>
      <c r="U45" s="37" t="s">
        <v>152</v>
      </c>
    </row>
    <row r="46" spans="1:21" s="14" customFormat="1" ht="20.100000000000001" customHeight="1" x14ac:dyDescent="0.15">
      <c r="A46" s="37"/>
      <c r="B46" s="64"/>
      <c r="C46" s="66" t="s">
        <v>28</v>
      </c>
      <c r="D46" s="40" t="s">
        <v>113</v>
      </c>
      <c r="E46" s="110">
        <f>E47+E48</f>
        <v>471.3</v>
      </c>
      <c r="F46" s="110"/>
      <c r="G46" s="110"/>
      <c r="H46" s="110"/>
      <c r="I46" s="110"/>
      <c r="J46" s="110">
        <f t="shared" ref="J46:T46" si="13">J47+J48</f>
        <v>199.84999999999997</v>
      </c>
      <c r="K46" s="110">
        <f t="shared" si="13"/>
        <v>166.2</v>
      </c>
      <c r="L46" s="110"/>
      <c r="M46" s="110"/>
      <c r="N46" s="110">
        <f t="shared" si="13"/>
        <v>11.97</v>
      </c>
      <c r="O46" s="110">
        <f t="shared" si="13"/>
        <v>4.16</v>
      </c>
      <c r="P46" s="110">
        <f t="shared" si="13"/>
        <v>6.42</v>
      </c>
      <c r="Q46" s="110">
        <f t="shared" si="13"/>
        <v>5.28</v>
      </c>
      <c r="R46" s="110">
        <f t="shared" si="13"/>
        <v>5.82</v>
      </c>
      <c r="S46" s="110">
        <f t="shared" si="13"/>
        <v>623.91999999999996</v>
      </c>
      <c r="T46" s="108">
        <f t="shared" si="13"/>
        <v>-424.07</v>
      </c>
      <c r="U46" s="48"/>
    </row>
    <row r="47" spans="1:21" s="14" customFormat="1" ht="94.5" customHeight="1" x14ac:dyDescent="0.15">
      <c r="A47" s="37">
        <v>27</v>
      </c>
      <c r="B47" s="64"/>
      <c r="C47" s="66"/>
      <c r="D47" s="36" t="s">
        <v>70</v>
      </c>
      <c r="E47" s="109"/>
      <c r="F47" s="109"/>
      <c r="G47" s="109"/>
      <c r="H47" s="109"/>
      <c r="I47" s="109"/>
      <c r="J47" s="109"/>
      <c r="K47" s="109"/>
      <c r="L47" s="109"/>
      <c r="M47" s="109"/>
      <c r="N47" s="109"/>
      <c r="O47" s="109"/>
      <c r="P47" s="109"/>
      <c r="Q47" s="109"/>
      <c r="R47" s="109"/>
      <c r="S47" s="109">
        <v>496.78</v>
      </c>
      <c r="T47" s="117">
        <v>-496.78</v>
      </c>
      <c r="U47" s="47" t="s">
        <v>188</v>
      </c>
    </row>
    <row r="48" spans="1:21" s="19" customFormat="1" ht="27.95" customHeight="1" x14ac:dyDescent="0.25">
      <c r="A48" s="37">
        <v>28</v>
      </c>
      <c r="B48" s="65"/>
      <c r="C48" s="66"/>
      <c r="D48" s="18" t="s">
        <v>170</v>
      </c>
      <c r="E48" s="109">
        <v>471.3</v>
      </c>
      <c r="F48" s="109"/>
      <c r="G48" s="109"/>
      <c r="H48" s="109"/>
      <c r="I48" s="109"/>
      <c r="J48" s="109">
        <f>K48+M48+N48+O48+P48+Q48+R48</f>
        <v>199.84999999999997</v>
      </c>
      <c r="K48" s="109">
        <v>166.2</v>
      </c>
      <c r="L48" s="109"/>
      <c r="M48" s="109"/>
      <c r="N48" s="109">
        <v>11.97</v>
      </c>
      <c r="O48" s="109">
        <v>4.16</v>
      </c>
      <c r="P48" s="109">
        <v>6.42</v>
      </c>
      <c r="Q48" s="109">
        <v>5.28</v>
      </c>
      <c r="R48" s="109">
        <v>5.82</v>
      </c>
      <c r="S48" s="109">
        <v>127.14</v>
      </c>
      <c r="T48" s="109">
        <v>72.709999999999965</v>
      </c>
      <c r="U48" s="16"/>
    </row>
    <row r="49" spans="1:21" s="14" customFormat="1" ht="27.75" customHeight="1" x14ac:dyDescent="0.15">
      <c r="A49" s="37"/>
      <c r="B49" s="79" t="s">
        <v>153</v>
      </c>
      <c r="C49" s="66" t="s">
        <v>4</v>
      </c>
      <c r="D49" s="40" t="s">
        <v>114</v>
      </c>
      <c r="E49" s="110">
        <f>SUM(E50:E54)</f>
        <v>1988.5500000000002</v>
      </c>
      <c r="F49" s="110"/>
      <c r="G49" s="110">
        <f t="shared" ref="G49:R49" si="14">SUM(G50:G54)</f>
        <v>583.19999999999993</v>
      </c>
      <c r="H49" s="110">
        <f t="shared" si="14"/>
        <v>111.6</v>
      </c>
      <c r="I49" s="110">
        <f t="shared" si="14"/>
        <v>420.6</v>
      </c>
      <c r="J49" s="110">
        <f t="shared" si="14"/>
        <v>2862.7599999999998</v>
      </c>
      <c r="K49" s="110">
        <f t="shared" si="14"/>
        <v>2399.35</v>
      </c>
      <c r="L49" s="110">
        <f t="shared" si="14"/>
        <v>49</v>
      </c>
      <c r="M49" s="110">
        <f t="shared" si="14"/>
        <v>1.7000000000000002</v>
      </c>
      <c r="N49" s="110">
        <f t="shared" si="14"/>
        <v>157.72999999999999</v>
      </c>
      <c r="O49" s="110">
        <f t="shared" si="14"/>
        <v>55.72</v>
      </c>
      <c r="P49" s="110">
        <f t="shared" si="14"/>
        <v>90.850000000000009</v>
      </c>
      <c r="Q49" s="110">
        <f t="shared" si="14"/>
        <v>74.050000000000011</v>
      </c>
      <c r="R49" s="110">
        <f t="shared" si="14"/>
        <v>83.36</v>
      </c>
      <c r="S49" s="108">
        <f>S50+S54</f>
        <v>2351.29</v>
      </c>
      <c r="T49" s="108">
        <f>T50+T54</f>
        <v>511.47</v>
      </c>
      <c r="U49" s="15"/>
    </row>
    <row r="50" spans="1:21" s="14" customFormat="1" ht="57.75" customHeight="1" x14ac:dyDescent="0.15">
      <c r="A50" s="37">
        <v>29</v>
      </c>
      <c r="B50" s="80"/>
      <c r="C50" s="66"/>
      <c r="D50" s="36" t="s">
        <v>72</v>
      </c>
      <c r="E50" s="109">
        <f>35.39*15</f>
        <v>530.85</v>
      </c>
      <c r="F50" s="109"/>
      <c r="G50" s="109">
        <f>21.98*15</f>
        <v>329.7</v>
      </c>
      <c r="H50" s="109">
        <f>0.75*15</f>
        <v>11.25</v>
      </c>
      <c r="I50" s="109">
        <f>9.06*15</f>
        <v>135.9</v>
      </c>
      <c r="J50" s="109">
        <f>K50+M50+N50+O50+P50+Q50+R50</f>
        <v>1240.77</v>
      </c>
      <c r="K50" s="109">
        <v>1046.58</v>
      </c>
      <c r="L50" s="109">
        <v>22.3</v>
      </c>
      <c r="M50" s="109">
        <v>0.88</v>
      </c>
      <c r="N50" s="109">
        <v>64.62</v>
      </c>
      <c r="O50" s="109">
        <v>22.81</v>
      </c>
      <c r="P50" s="109">
        <v>38.590000000000003</v>
      </c>
      <c r="Q50" s="109">
        <v>31.16</v>
      </c>
      <c r="R50" s="109">
        <v>36.130000000000003</v>
      </c>
      <c r="S50" s="111">
        <v>2160.4499999999998</v>
      </c>
      <c r="T50" s="111">
        <v>402.33</v>
      </c>
      <c r="U50" s="60" t="s">
        <v>217</v>
      </c>
    </row>
    <row r="51" spans="1:21" s="14" customFormat="1" ht="48" customHeight="1" x14ac:dyDescent="0.15">
      <c r="A51" s="37">
        <v>30</v>
      </c>
      <c r="B51" s="80"/>
      <c r="C51" s="66"/>
      <c r="D51" s="36" t="s">
        <v>71</v>
      </c>
      <c r="E51" s="109">
        <f>13.79*15</f>
        <v>206.85</v>
      </c>
      <c r="F51" s="109"/>
      <c r="G51" s="109">
        <f>3.61*15</f>
        <v>54.15</v>
      </c>
      <c r="H51" s="109">
        <f>4.1*15</f>
        <v>61.499999999999993</v>
      </c>
      <c r="I51" s="109">
        <f>3.99*15</f>
        <v>59.85</v>
      </c>
      <c r="J51" s="109">
        <f>K51+M51+N51+O51+P51+Q51+R51</f>
        <v>375.55</v>
      </c>
      <c r="K51" s="109">
        <v>313.27</v>
      </c>
      <c r="L51" s="109">
        <v>5.63</v>
      </c>
      <c r="M51" s="109">
        <v>0.01</v>
      </c>
      <c r="N51" s="109">
        <v>21.67</v>
      </c>
      <c r="O51" s="109">
        <v>7.64</v>
      </c>
      <c r="P51" s="109">
        <v>12.1</v>
      </c>
      <c r="Q51" s="109">
        <v>9.93</v>
      </c>
      <c r="R51" s="109">
        <v>10.93</v>
      </c>
      <c r="S51" s="113"/>
      <c r="T51" s="113"/>
      <c r="U51" s="61"/>
    </row>
    <row r="52" spans="1:21" s="14" customFormat="1" ht="45" customHeight="1" x14ac:dyDescent="0.15">
      <c r="A52" s="37">
        <v>31</v>
      </c>
      <c r="B52" s="80"/>
      <c r="C52" s="66"/>
      <c r="D52" s="36" t="s">
        <v>73</v>
      </c>
      <c r="E52" s="109">
        <f>21.99*15</f>
        <v>329.84999999999997</v>
      </c>
      <c r="F52" s="109"/>
      <c r="G52" s="109">
        <f>3.75*15</f>
        <v>56.25</v>
      </c>
      <c r="H52" s="109"/>
      <c r="I52" s="109">
        <f>9.4*15</f>
        <v>141</v>
      </c>
      <c r="J52" s="109">
        <f>K52+M52+N52+O52+P52+Q52+R52</f>
        <v>482.93999999999994</v>
      </c>
      <c r="K52" s="109">
        <v>403.34</v>
      </c>
      <c r="L52" s="109">
        <v>9.8000000000000007</v>
      </c>
      <c r="M52" s="109"/>
      <c r="N52" s="109">
        <v>27.45</v>
      </c>
      <c r="O52" s="109">
        <v>9.74</v>
      </c>
      <c r="P52" s="109">
        <v>15.57</v>
      </c>
      <c r="Q52" s="109">
        <v>12.77</v>
      </c>
      <c r="R52" s="109">
        <v>14.07</v>
      </c>
      <c r="S52" s="113"/>
      <c r="T52" s="113"/>
      <c r="U52" s="61"/>
    </row>
    <row r="53" spans="1:21" s="14" customFormat="1" ht="90" customHeight="1" x14ac:dyDescent="0.15">
      <c r="A53" s="37">
        <v>32</v>
      </c>
      <c r="B53" s="80"/>
      <c r="C53" s="66"/>
      <c r="D53" s="36" t="s">
        <v>74</v>
      </c>
      <c r="E53" s="109">
        <f>20.59*15</f>
        <v>308.85000000000002</v>
      </c>
      <c r="F53" s="109"/>
      <c r="G53" s="109">
        <f>9.54*15</f>
        <v>143.1</v>
      </c>
      <c r="H53" s="109">
        <f>2.59*15</f>
        <v>38.849999999999994</v>
      </c>
      <c r="I53" s="109">
        <f>5.59*15</f>
        <v>83.85</v>
      </c>
      <c r="J53" s="109">
        <f>K53+M53+N53+O53+P53+Q53+R53</f>
        <v>463.52</v>
      </c>
      <c r="K53" s="109">
        <v>386.26</v>
      </c>
      <c r="L53" s="109">
        <v>11.27</v>
      </c>
      <c r="M53" s="109">
        <v>0.81</v>
      </c>
      <c r="N53" s="109">
        <v>26.39</v>
      </c>
      <c r="O53" s="109">
        <v>9.3699999999999992</v>
      </c>
      <c r="P53" s="109">
        <v>14.94</v>
      </c>
      <c r="Q53" s="109">
        <v>12.26</v>
      </c>
      <c r="R53" s="109">
        <v>13.49</v>
      </c>
      <c r="S53" s="115"/>
      <c r="T53" s="115"/>
      <c r="U53" s="62"/>
    </row>
    <row r="54" spans="1:21" s="19" customFormat="1" ht="90" customHeight="1" x14ac:dyDescent="0.25">
      <c r="A54" s="37">
        <v>33</v>
      </c>
      <c r="B54" s="81"/>
      <c r="C54" s="66"/>
      <c r="D54" s="36" t="s">
        <v>172</v>
      </c>
      <c r="E54" s="109">
        <v>612.15000000000009</v>
      </c>
      <c r="F54" s="109"/>
      <c r="G54" s="109"/>
      <c r="H54" s="109"/>
      <c r="I54" s="109"/>
      <c r="J54" s="109">
        <f>K54+M54+N54+O54+P54+Q54+R54</f>
        <v>299.98</v>
      </c>
      <c r="K54" s="109">
        <v>249.9</v>
      </c>
      <c r="L54" s="109"/>
      <c r="M54" s="109"/>
      <c r="N54" s="109">
        <v>17.600000000000001</v>
      </c>
      <c r="O54" s="109">
        <v>6.16</v>
      </c>
      <c r="P54" s="109">
        <v>9.65</v>
      </c>
      <c r="Q54" s="109">
        <v>7.93</v>
      </c>
      <c r="R54" s="109">
        <v>8.74</v>
      </c>
      <c r="S54" s="109">
        <v>190.84</v>
      </c>
      <c r="T54" s="109">
        <v>109.14000000000001</v>
      </c>
      <c r="U54" s="16"/>
    </row>
    <row r="55" spans="1:21" s="17" customFormat="1" ht="20.100000000000001" customHeight="1" x14ac:dyDescent="0.2">
      <c r="A55" s="40" t="s">
        <v>40</v>
      </c>
      <c r="B55" s="63" t="s">
        <v>140</v>
      </c>
      <c r="C55" s="77" t="s">
        <v>115</v>
      </c>
      <c r="D55" s="77"/>
      <c r="E55" s="108">
        <f t="shared" ref="E55:S55" si="15">E56+E57</f>
        <v>832.61</v>
      </c>
      <c r="F55" s="108"/>
      <c r="G55" s="108"/>
      <c r="H55" s="108"/>
      <c r="I55" s="108"/>
      <c r="J55" s="108">
        <f t="shared" si="15"/>
        <v>399.67999999999995</v>
      </c>
      <c r="K55" s="108">
        <f t="shared" si="15"/>
        <v>332.29999999999995</v>
      </c>
      <c r="L55" s="108"/>
      <c r="M55" s="108">
        <f t="shared" si="15"/>
        <v>0.11</v>
      </c>
      <c r="N55" s="108">
        <f t="shared" si="15"/>
        <v>23.93</v>
      </c>
      <c r="O55" s="108">
        <f t="shared" si="15"/>
        <v>8.31</v>
      </c>
      <c r="P55" s="108">
        <f t="shared" si="15"/>
        <v>12.83</v>
      </c>
      <c r="Q55" s="108">
        <f t="shared" si="15"/>
        <v>10.57</v>
      </c>
      <c r="R55" s="108">
        <f t="shared" si="15"/>
        <v>11.629999999999999</v>
      </c>
      <c r="S55" s="108">
        <f t="shared" si="15"/>
        <v>480.40000000000003</v>
      </c>
      <c r="T55" s="108">
        <f>T56+T57</f>
        <v>-80.720000000000041</v>
      </c>
      <c r="U55" s="16"/>
    </row>
    <row r="56" spans="1:21" s="19" customFormat="1" ht="35.25" customHeight="1" x14ac:dyDescent="0.25">
      <c r="A56" s="37">
        <v>34</v>
      </c>
      <c r="B56" s="64"/>
      <c r="C56" s="41" t="s">
        <v>154</v>
      </c>
      <c r="D56" s="22" t="s">
        <v>173</v>
      </c>
      <c r="E56" s="109">
        <v>429.11</v>
      </c>
      <c r="F56" s="109"/>
      <c r="G56" s="109"/>
      <c r="H56" s="109"/>
      <c r="I56" s="109"/>
      <c r="J56" s="109">
        <f>K56+M56+N56+O56+P56+Q56+R56</f>
        <v>199.70000000000002</v>
      </c>
      <c r="K56" s="109">
        <v>165.98</v>
      </c>
      <c r="L56" s="109"/>
      <c r="M56" s="109">
        <v>0.11</v>
      </c>
      <c r="N56" s="109">
        <v>11.96</v>
      </c>
      <c r="O56" s="109">
        <v>4.1500000000000004</v>
      </c>
      <c r="P56" s="109">
        <v>6.41</v>
      </c>
      <c r="Q56" s="109">
        <v>5.28</v>
      </c>
      <c r="R56" s="109">
        <v>5.81</v>
      </c>
      <c r="S56" s="109">
        <v>127.05</v>
      </c>
      <c r="T56" s="109">
        <v>72.649999999999991</v>
      </c>
      <c r="U56" s="50" t="s">
        <v>155</v>
      </c>
    </row>
    <row r="57" spans="1:21" s="19" customFormat="1" ht="20.100000000000001" customHeight="1" x14ac:dyDescent="0.25">
      <c r="A57" s="37"/>
      <c r="B57" s="64"/>
      <c r="C57" s="63" t="s">
        <v>30</v>
      </c>
      <c r="D57" s="42" t="s">
        <v>116</v>
      </c>
      <c r="E57" s="110">
        <f>E58+E59</f>
        <v>403.5</v>
      </c>
      <c r="F57" s="110"/>
      <c r="G57" s="110"/>
      <c r="H57" s="110"/>
      <c r="I57" s="110"/>
      <c r="J57" s="110">
        <f t="shared" ref="J57:T57" si="16">J58+J59</f>
        <v>199.97999999999996</v>
      </c>
      <c r="K57" s="110">
        <f t="shared" si="16"/>
        <v>166.32</v>
      </c>
      <c r="L57" s="110"/>
      <c r="M57" s="110"/>
      <c r="N57" s="110">
        <f t="shared" si="16"/>
        <v>11.97</v>
      </c>
      <c r="O57" s="110">
        <f t="shared" si="16"/>
        <v>4.16</v>
      </c>
      <c r="P57" s="110">
        <f t="shared" si="16"/>
        <v>6.42</v>
      </c>
      <c r="Q57" s="110">
        <f t="shared" si="16"/>
        <v>5.29</v>
      </c>
      <c r="R57" s="110">
        <f t="shared" si="16"/>
        <v>5.82</v>
      </c>
      <c r="S57" s="110">
        <f t="shared" si="16"/>
        <v>353.35</v>
      </c>
      <c r="T57" s="108">
        <f t="shared" si="16"/>
        <v>-153.37000000000003</v>
      </c>
      <c r="U57" s="25"/>
    </row>
    <row r="58" spans="1:21" s="14" customFormat="1" ht="26.1" customHeight="1" x14ac:dyDescent="0.15">
      <c r="A58" s="37">
        <v>35</v>
      </c>
      <c r="B58" s="65"/>
      <c r="C58" s="65"/>
      <c r="D58" s="36" t="s">
        <v>29</v>
      </c>
      <c r="E58" s="109"/>
      <c r="F58" s="109"/>
      <c r="G58" s="109"/>
      <c r="H58" s="109"/>
      <c r="I58" s="109"/>
      <c r="J58" s="109"/>
      <c r="K58" s="109"/>
      <c r="L58" s="109"/>
      <c r="M58" s="109"/>
      <c r="N58" s="109"/>
      <c r="O58" s="109"/>
      <c r="P58" s="109"/>
      <c r="Q58" s="109"/>
      <c r="R58" s="109"/>
      <c r="S58" s="109">
        <v>226.13</v>
      </c>
      <c r="T58" s="117">
        <v>-226.13</v>
      </c>
      <c r="U58" s="15"/>
    </row>
    <row r="59" spans="1:21" s="19" customFormat="1" ht="45" customHeight="1" x14ac:dyDescent="0.25">
      <c r="A59" s="37">
        <v>36</v>
      </c>
      <c r="B59" s="37" t="s">
        <v>140</v>
      </c>
      <c r="C59" s="37" t="s">
        <v>30</v>
      </c>
      <c r="D59" s="36" t="s">
        <v>174</v>
      </c>
      <c r="E59" s="109">
        <v>403.5</v>
      </c>
      <c r="F59" s="109"/>
      <c r="G59" s="109"/>
      <c r="H59" s="109"/>
      <c r="I59" s="109"/>
      <c r="J59" s="109">
        <f>K59+M59+N59+O59+P59+Q59+R59</f>
        <v>199.97999999999996</v>
      </c>
      <c r="K59" s="109">
        <v>166.32</v>
      </c>
      <c r="L59" s="109"/>
      <c r="M59" s="109"/>
      <c r="N59" s="109">
        <v>11.97</v>
      </c>
      <c r="O59" s="109">
        <v>4.16</v>
      </c>
      <c r="P59" s="109">
        <v>6.42</v>
      </c>
      <c r="Q59" s="109">
        <v>5.29</v>
      </c>
      <c r="R59" s="109">
        <v>5.82</v>
      </c>
      <c r="S59" s="109">
        <v>127.22</v>
      </c>
      <c r="T59" s="109">
        <v>72.759999999999962</v>
      </c>
      <c r="U59" s="16"/>
    </row>
    <row r="60" spans="1:21" s="27" customFormat="1" ht="39.75" customHeight="1" x14ac:dyDescent="0.15">
      <c r="A60" s="37" t="s">
        <v>212</v>
      </c>
      <c r="B60" s="66" t="s">
        <v>141</v>
      </c>
      <c r="C60" s="84" t="s">
        <v>117</v>
      </c>
      <c r="D60" s="77"/>
      <c r="E60" s="110">
        <f>E61+E62+E63</f>
        <v>539.35</v>
      </c>
      <c r="F60" s="110"/>
      <c r="G60" s="110">
        <f t="shared" ref="G60:T60" si="17">G61+G62+G63</f>
        <v>242.35</v>
      </c>
      <c r="H60" s="110"/>
      <c r="I60" s="110">
        <f t="shared" si="17"/>
        <v>42.599999999999994</v>
      </c>
      <c r="J60" s="110">
        <f t="shared" si="17"/>
        <v>1055.6799999999998</v>
      </c>
      <c r="K60" s="110">
        <f t="shared" si="17"/>
        <v>882.1099999999999</v>
      </c>
      <c r="L60" s="110">
        <f t="shared" si="17"/>
        <v>14.11</v>
      </c>
      <c r="M60" s="110"/>
      <c r="N60" s="110">
        <f t="shared" si="17"/>
        <v>59.73</v>
      </c>
      <c r="O60" s="110">
        <f t="shared" si="17"/>
        <v>21.25</v>
      </c>
      <c r="P60" s="110">
        <f t="shared" si="17"/>
        <v>34.049999999999997</v>
      </c>
      <c r="Q60" s="110">
        <f t="shared" si="17"/>
        <v>27.79</v>
      </c>
      <c r="R60" s="110">
        <f t="shared" si="17"/>
        <v>30.75</v>
      </c>
      <c r="S60" s="110">
        <f t="shared" si="17"/>
        <v>870.76</v>
      </c>
      <c r="T60" s="110">
        <f t="shared" si="17"/>
        <v>184.9199999999999</v>
      </c>
      <c r="U60" s="26"/>
    </row>
    <row r="61" spans="1:21" s="14" customFormat="1" ht="111" customHeight="1" x14ac:dyDescent="0.15">
      <c r="A61" s="37">
        <v>37</v>
      </c>
      <c r="B61" s="66"/>
      <c r="C61" s="37" t="s">
        <v>31</v>
      </c>
      <c r="D61" s="36" t="s">
        <v>18</v>
      </c>
      <c r="E61" s="109">
        <f>22.8*15</f>
        <v>342</v>
      </c>
      <c r="F61" s="109"/>
      <c r="G61" s="109">
        <v>242.35</v>
      </c>
      <c r="H61" s="109"/>
      <c r="I61" s="109">
        <f>2.84*15</f>
        <v>42.599999999999994</v>
      </c>
      <c r="J61" s="109">
        <f>K61+M61+N61+O61+P61+Q61+R61</f>
        <v>598.07999999999993</v>
      </c>
      <c r="K61" s="109">
        <v>500.02</v>
      </c>
      <c r="L61" s="109">
        <v>14.11</v>
      </c>
      <c r="M61" s="109"/>
      <c r="N61" s="109">
        <v>33.65</v>
      </c>
      <c r="O61" s="109">
        <v>12</v>
      </c>
      <c r="P61" s="109">
        <v>19.3</v>
      </c>
      <c r="Q61" s="109">
        <v>15.69</v>
      </c>
      <c r="R61" s="109">
        <v>17.420000000000002</v>
      </c>
      <c r="S61" s="109">
        <v>339.06</v>
      </c>
      <c r="T61" s="109">
        <f>J61-S61</f>
        <v>259.01999999999992</v>
      </c>
      <c r="U61" s="52" t="s">
        <v>202</v>
      </c>
    </row>
    <row r="62" spans="1:21" s="14" customFormat="1" ht="26.1" customHeight="1" x14ac:dyDescent="0.15">
      <c r="A62" s="37">
        <v>38</v>
      </c>
      <c r="B62" s="66"/>
      <c r="C62" s="37" t="s">
        <v>32</v>
      </c>
      <c r="D62" s="36" t="s">
        <v>75</v>
      </c>
      <c r="E62" s="109"/>
      <c r="F62" s="109"/>
      <c r="G62" s="109"/>
      <c r="H62" s="109"/>
      <c r="I62" s="109"/>
      <c r="J62" s="109"/>
      <c r="K62" s="109"/>
      <c r="L62" s="109"/>
      <c r="M62" s="109"/>
      <c r="N62" s="109"/>
      <c r="O62" s="109"/>
      <c r="P62" s="109"/>
      <c r="Q62" s="109"/>
      <c r="R62" s="109"/>
      <c r="S62" s="109">
        <v>345.14</v>
      </c>
      <c r="T62" s="117">
        <f>J62-S62</f>
        <v>-345.14</v>
      </c>
      <c r="U62" s="15"/>
    </row>
    <row r="63" spans="1:21" s="14" customFormat="1" ht="48.75" customHeight="1" x14ac:dyDescent="0.15">
      <c r="A63" s="37">
        <v>39</v>
      </c>
      <c r="B63" s="66"/>
      <c r="C63" s="37" t="s">
        <v>118</v>
      </c>
      <c r="D63" s="36" t="s">
        <v>76</v>
      </c>
      <c r="E63" s="109">
        <v>197.35</v>
      </c>
      <c r="F63" s="109"/>
      <c r="G63" s="109"/>
      <c r="H63" s="109"/>
      <c r="I63" s="109"/>
      <c r="J63" s="109">
        <f>K63+M63+N63+O63+P63+Q63+R63</f>
        <v>457.59999999999997</v>
      </c>
      <c r="K63" s="109">
        <v>382.09</v>
      </c>
      <c r="L63" s="109"/>
      <c r="M63" s="109"/>
      <c r="N63" s="109">
        <v>26.08</v>
      </c>
      <c r="O63" s="109">
        <v>9.25</v>
      </c>
      <c r="P63" s="109">
        <v>14.75</v>
      </c>
      <c r="Q63" s="109">
        <v>12.1</v>
      </c>
      <c r="R63" s="109">
        <v>13.33</v>
      </c>
      <c r="S63" s="109">
        <v>186.56</v>
      </c>
      <c r="T63" s="109">
        <f>J63-S63</f>
        <v>271.03999999999996</v>
      </c>
      <c r="U63" s="15"/>
    </row>
    <row r="64" spans="1:21" s="17" customFormat="1" ht="20.100000000000001" customHeight="1" x14ac:dyDescent="0.2">
      <c r="A64" s="40" t="s">
        <v>213</v>
      </c>
      <c r="B64" s="63" t="s">
        <v>142</v>
      </c>
      <c r="C64" s="77" t="s">
        <v>119</v>
      </c>
      <c r="D64" s="77"/>
      <c r="E64" s="108">
        <f>E65+E70</f>
        <v>1900.65</v>
      </c>
      <c r="F64" s="108">
        <f t="shared" ref="F64:S64" si="18">F65+F70</f>
        <v>1.922141261329875</v>
      </c>
      <c r="G64" s="108">
        <f t="shared" si="18"/>
        <v>402.40953955117016</v>
      </c>
      <c r="H64" s="108"/>
      <c r="I64" s="108">
        <f t="shared" si="18"/>
        <v>930.82999999999993</v>
      </c>
      <c r="J64" s="108">
        <f t="shared" si="18"/>
        <v>1690.48</v>
      </c>
      <c r="K64" s="108">
        <f t="shared" si="18"/>
        <v>1416.47</v>
      </c>
      <c r="L64" s="108">
        <f t="shared" si="18"/>
        <v>38.919999999999959</v>
      </c>
      <c r="M64" s="108"/>
      <c r="N64" s="108">
        <f t="shared" si="18"/>
        <v>93.8</v>
      </c>
      <c r="O64" s="108">
        <f t="shared" si="18"/>
        <v>33.159999999999997</v>
      </c>
      <c r="P64" s="108">
        <f t="shared" si="18"/>
        <v>53.91</v>
      </c>
      <c r="Q64" s="108">
        <f t="shared" si="18"/>
        <v>43.910000000000004</v>
      </c>
      <c r="R64" s="108">
        <f t="shared" si="18"/>
        <v>49.23</v>
      </c>
      <c r="S64" s="108">
        <f t="shared" si="18"/>
        <v>1640.6100000000001</v>
      </c>
      <c r="T64" s="108">
        <f>T65+T70</f>
        <v>49.870000000000005</v>
      </c>
      <c r="U64" s="16"/>
    </row>
    <row r="65" spans="1:21" s="14" customFormat="1" ht="20.100000000000001" customHeight="1" x14ac:dyDescent="0.15">
      <c r="A65" s="37"/>
      <c r="B65" s="64"/>
      <c r="C65" s="66" t="s">
        <v>33</v>
      </c>
      <c r="D65" s="40" t="s">
        <v>42</v>
      </c>
      <c r="E65" s="110"/>
      <c r="F65" s="108"/>
      <c r="G65" s="108"/>
      <c r="H65" s="108"/>
      <c r="I65" s="108"/>
      <c r="J65" s="108"/>
      <c r="K65" s="108"/>
      <c r="L65" s="108"/>
      <c r="M65" s="108"/>
      <c r="N65" s="108"/>
      <c r="O65" s="108"/>
      <c r="P65" s="108"/>
      <c r="Q65" s="108"/>
      <c r="R65" s="108"/>
      <c r="S65" s="108">
        <f>SUM(S66:S69)</f>
        <v>716.84</v>
      </c>
      <c r="T65" s="108">
        <f>SUM(T66:T69)</f>
        <v>-716.84</v>
      </c>
      <c r="U65" s="15"/>
    </row>
    <row r="66" spans="1:21" s="14" customFormat="1" ht="36.75" customHeight="1" x14ac:dyDescent="0.15">
      <c r="A66" s="37">
        <v>40</v>
      </c>
      <c r="B66" s="64"/>
      <c r="C66" s="78"/>
      <c r="D66" s="36" t="s">
        <v>77</v>
      </c>
      <c r="E66" s="110"/>
      <c r="F66" s="108"/>
      <c r="G66" s="108"/>
      <c r="H66" s="108"/>
      <c r="I66" s="108"/>
      <c r="J66" s="108"/>
      <c r="K66" s="108"/>
      <c r="L66" s="108"/>
      <c r="M66" s="108"/>
      <c r="N66" s="108"/>
      <c r="O66" s="108"/>
      <c r="P66" s="108"/>
      <c r="Q66" s="108"/>
      <c r="R66" s="108"/>
      <c r="S66" s="117">
        <v>165.03</v>
      </c>
      <c r="T66" s="117">
        <v>-165.03</v>
      </c>
      <c r="U66" s="15"/>
    </row>
    <row r="67" spans="1:21" s="14" customFormat="1" ht="38.25" customHeight="1" x14ac:dyDescent="0.15">
      <c r="A67" s="37">
        <v>41</v>
      </c>
      <c r="B67" s="64"/>
      <c r="C67" s="78"/>
      <c r="D67" s="36" t="s">
        <v>78</v>
      </c>
      <c r="E67" s="110"/>
      <c r="F67" s="108"/>
      <c r="G67" s="108"/>
      <c r="H67" s="108"/>
      <c r="I67" s="108"/>
      <c r="J67" s="108"/>
      <c r="K67" s="108"/>
      <c r="L67" s="108"/>
      <c r="M67" s="108"/>
      <c r="N67" s="108"/>
      <c r="O67" s="108"/>
      <c r="P67" s="108"/>
      <c r="Q67" s="108"/>
      <c r="R67" s="108"/>
      <c r="S67" s="117">
        <v>102.28</v>
      </c>
      <c r="T67" s="117">
        <v>-102.28</v>
      </c>
      <c r="U67" s="15"/>
    </row>
    <row r="68" spans="1:21" s="14" customFormat="1" ht="35.25" customHeight="1" x14ac:dyDescent="0.15">
      <c r="A68" s="37">
        <v>42</v>
      </c>
      <c r="B68" s="64"/>
      <c r="C68" s="78"/>
      <c r="D68" s="36" t="s">
        <v>79</v>
      </c>
      <c r="E68" s="110"/>
      <c r="F68" s="108"/>
      <c r="G68" s="108"/>
      <c r="H68" s="108"/>
      <c r="I68" s="108"/>
      <c r="J68" s="108"/>
      <c r="K68" s="108"/>
      <c r="L68" s="108"/>
      <c r="M68" s="108"/>
      <c r="N68" s="108"/>
      <c r="O68" s="108"/>
      <c r="P68" s="108"/>
      <c r="Q68" s="108"/>
      <c r="R68" s="108"/>
      <c r="S68" s="117">
        <v>165.43</v>
      </c>
      <c r="T68" s="117">
        <v>-165.43</v>
      </c>
      <c r="U68" s="15"/>
    </row>
    <row r="69" spans="1:21" s="14" customFormat="1" ht="52.5" customHeight="1" x14ac:dyDescent="0.15">
      <c r="A69" s="37">
        <v>43</v>
      </c>
      <c r="B69" s="65"/>
      <c r="C69" s="78"/>
      <c r="D69" s="38" t="s">
        <v>80</v>
      </c>
      <c r="E69" s="110"/>
      <c r="F69" s="108"/>
      <c r="G69" s="108"/>
      <c r="H69" s="108"/>
      <c r="I69" s="108"/>
      <c r="J69" s="108"/>
      <c r="K69" s="108"/>
      <c r="L69" s="108"/>
      <c r="M69" s="108"/>
      <c r="N69" s="108"/>
      <c r="O69" s="108"/>
      <c r="P69" s="108"/>
      <c r="Q69" s="108"/>
      <c r="R69" s="108"/>
      <c r="S69" s="117">
        <v>284.10000000000002</v>
      </c>
      <c r="T69" s="117">
        <v>-284.10000000000002</v>
      </c>
      <c r="U69" s="15"/>
    </row>
    <row r="70" spans="1:21" s="14" customFormat="1" ht="20.100000000000001" customHeight="1" x14ac:dyDescent="0.15">
      <c r="A70" s="37"/>
      <c r="B70" s="63" t="s">
        <v>142</v>
      </c>
      <c r="C70" s="66" t="s">
        <v>5</v>
      </c>
      <c r="D70" s="40" t="s">
        <v>6</v>
      </c>
      <c r="E70" s="110">
        <f>E71+E72+E73</f>
        <v>1900.65</v>
      </c>
      <c r="F70" s="110">
        <f t="shared" ref="F70:R70" si="19">F71+F72+F73</f>
        <v>1.922141261329875</v>
      </c>
      <c r="G70" s="110">
        <f t="shared" si="19"/>
        <v>402.40953955117016</v>
      </c>
      <c r="H70" s="110"/>
      <c r="I70" s="110">
        <f t="shared" si="19"/>
        <v>930.82999999999993</v>
      </c>
      <c r="J70" s="110">
        <f t="shared" si="19"/>
        <v>1690.48</v>
      </c>
      <c r="K70" s="110">
        <f t="shared" si="19"/>
        <v>1416.47</v>
      </c>
      <c r="L70" s="110">
        <f t="shared" si="19"/>
        <v>38.919999999999959</v>
      </c>
      <c r="M70" s="110"/>
      <c r="N70" s="110">
        <f t="shared" si="19"/>
        <v>93.8</v>
      </c>
      <c r="O70" s="110">
        <f t="shared" si="19"/>
        <v>33.159999999999997</v>
      </c>
      <c r="P70" s="110">
        <f t="shared" si="19"/>
        <v>53.91</v>
      </c>
      <c r="Q70" s="110">
        <f t="shared" si="19"/>
        <v>43.910000000000004</v>
      </c>
      <c r="R70" s="110">
        <f t="shared" si="19"/>
        <v>49.23</v>
      </c>
      <c r="S70" s="108">
        <f>S71+S72+S73</f>
        <v>923.77</v>
      </c>
      <c r="T70" s="108">
        <f>T71+T72+T73</f>
        <v>766.71</v>
      </c>
      <c r="U70" s="15"/>
    </row>
    <row r="71" spans="1:21" s="14" customFormat="1" ht="101.25" customHeight="1" x14ac:dyDescent="0.15">
      <c r="A71" s="37">
        <v>44</v>
      </c>
      <c r="B71" s="64"/>
      <c r="C71" s="66"/>
      <c r="D71" s="36" t="s">
        <v>19</v>
      </c>
      <c r="E71" s="109">
        <f>53.37*15</f>
        <v>800.55</v>
      </c>
      <c r="F71" s="117">
        <v>1.922141261329875</v>
      </c>
      <c r="G71" s="117">
        <v>138.85953955117014</v>
      </c>
      <c r="H71" s="117"/>
      <c r="I71" s="117">
        <v>580.88</v>
      </c>
      <c r="J71" s="109">
        <f t="shared" ref="J71:J82" si="20">K71+M71+N71+O71+P71+Q71+R71</f>
        <v>816.02</v>
      </c>
      <c r="K71" s="117">
        <v>685.21</v>
      </c>
      <c r="L71" s="117">
        <v>23.279999999999973</v>
      </c>
      <c r="M71" s="117"/>
      <c r="N71" s="117">
        <v>44.41</v>
      </c>
      <c r="O71" s="117">
        <v>15.7</v>
      </c>
      <c r="P71" s="117">
        <v>25.88</v>
      </c>
      <c r="Q71" s="117">
        <v>21.05</v>
      </c>
      <c r="R71" s="117">
        <v>23.77</v>
      </c>
      <c r="S71" s="117">
        <v>445.19</v>
      </c>
      <c r="T71" s="117">
        <f>J71-S71</f>
        <v>370.83</v>
      </c>
      <c r="U71" s="55" t="s">
        <v>203</v>
      </c>
    </row>
    <row r="72" spans="1:21" s="14" customFormat="1" ht="106.5" customHeight="1" x14ac:dyDescent="0.15">
      <c r="A72" s="37">
        <v>45</v>
      </c>
      <c r="B72" s="64"/>
      <c r="C72" s="66"/>
      <c r="D72" s="36" t="s">
        <v>20</v>
      </c>
      <c r="E72" s="109">
        <f>45.8*15</f>
        <v>687</v>
      </c>
      <c r="F72" s="117"/>
      <c r="G72" s="117">
        <f>17.57*15</f>
        <v>263.55</v>
      </c>
      <c r="H72" s="117"/>
      <c r="I72" s="117">
        <f>23.33*15</f>
        <v>349.95</v>
      </c>
      <c r="J72" s="109">
        <f t="shared" si="20"/>
        <v>674.55</v>
      </c>
      <c r="K72" s="117">
        <v>565.01</v>
      </c>
      <c r="L72" s="117">
        <v>15.639999999999986</v>
      </c>
      <c r="M72" s="117"/>
      <c r="N72" s="117">
        <v>37.42</v>
      </c>
      <c r="O72" s="117">
        <v>13.3</v>
      </c>
      <c r="P72" s="117">
        <v>21.61</v>
      </c>
      <c r="Q72" s="117">
        <v>17.57</v>
      </c>
      <c r="R72" s="117">
        <v>19.64</v>
      </c>
      <c r="S72" s="117">
        <v>351.4</v>
      </c>
      <c r="T72" s="117">
        <f>J72-S72</f>
        <v>323.14999999999998</v>
      </c>
      <c r="U72" s="55" t="s">
        <v>204</v>
      </c>
    </row>
    <row r="73" spans="1:21" s="19" customFormat="1" ht="34.5" customHeight="1" x14ac:dyDescent="0.25">
      <c r="A73" s="37">
        <v>46</v>
      </c>
      <c r="B73" s="65"/>
      <c r="C73" s="66"/>
      <c r="D73" s="22" t="s">
        <v>175</v>
      </c>
      <c r="E73" s="109">
        <v>413.1</v>
      </c>
      <c r="F73" s="117"/>
      <c r="G73" s="117"/>
      <c r="H73" s="117"/>
      <c r="I73" s="117"/>
      <c r="J73" s="109">
        <f t="shared" si="20"/>
        <v>199.90999999999997</v>
      </c>
      <c r="K73" s="117">
        <v>166.25</v>
      </c>
      <c r="L73" s="117"/>
      <c r="M73" s="117"/>
      <c r="N73" s="117">
        <v>11.97</v>
      </c>
      <c r="O73" s="117">
        <v>4.16</v>
      </c>
      <c r="P73" s="117">
        <v>6.42</v>
      </c>
      <c r="Q73" s="117">
        <v>5.29</v>
      </c>
      <c r="R73" s="117">
        <v>5.82</v>
      </c>
      <c r="S73" s="117">
        <v>127.18</v>
      </c>
      <c r="T73" s="117">
        <v>72.72999999999999</v>
      </c>
      <c r="U73" s="16"/>
    </row>
    <row r="74" spans="1:21" s="17" customFormat="1" ht="20.100000000000001" customHeight="1" x14ac:dyDescent="0.2">
      <c r="A74" s="40" t="s">
        <v>214</v>
      </c>
      <c r="B74" s="63" t="s">
        <v>143</v>
      </c>
      <c r="C74" s="77" t="s">
        <v>120</v>
      </c>
      <c r="D74" s="77"/>
      <c r="E74" s="110">
        <f>E75+E76+E77+E78+E83</f>
        <v>4047.1244999999999</v>
      </c>
      <c r="F74" s="110"/>
      <c r="G74" s="110">
        <f>G75+G76+G77+G78+G83</f>
        <v>763.39049999999997</v>
      </c>
      <c r="H74" s="110"/>
      <c r="I74" s="110">
        <f t="shared" ref="I74:T74" si="21">I75+I76+I77+I78+I83</f>
        <v>1104.5025000000001</v>
      </c>
      <c r="J74" s="110">
        <f t="shared" si="21"/>
        <v>2883.5299999999997</v>
      </c>
      <c r="K74" s="110">
        <f t="shared" si="21"/>
        <v>2325.4499999999998</v>
      </c>
      <c r="L74" s="110">
        <f t="shared" si="21"/>
        <v>59.92</v>
      </c>
      <c r="M74" s="110">
        <f t="shared" si="21"/>
        <v>1.27</v>
      </c>
      <c r="N74" s="110">
        <f t="shared" si="21"/>
        <v>158.66999999999999</v>
      </c>
      <c r="O74" s="110">
        <f t="shared" si="21"/>
        <v>55.61</v>
      </c>
      <c r="P74" s="110">
        <f t="shared" si="21"/>
        <v>88.76</v>
      </c>
      <c r="Q74" s="110">
        <f t="shared" si="21"/>
        <v>72.75</v>
      </c>
      <c r="R74" s="110">
        <f t="shared" si="21"/>
        <v>81.019999999999982</v>
      </c>
      <c r="S74" s="110">
        <f t="shared" si="21"/>
        <v>2974.85</v>
      </c>
      <c r="T74" s="108">
        <f t="shared" si="21"/>
        <v>-91.320000000000135</v>
      </c>
      <c r="U74" s="16"/>
    </row>
    <row r="75" spans="1:21" s="19" customFormat="1" ht="27.95" customHeight="1" x14ac:dyDescent="0.25">
      <c r="A75" s="37">
        <v>47</v>
      </c>
      <c r="B75" s="64"/>
      <c r="C75" s="46" t="s">
        <v>121</v>
      </c>
      <c r="D75" s="22" t="s">
        <v>176</v>
      </c>
      <c r="E75" s="109">
        <v>409.2</v>
      </c>
      <c r="F75" s="117"/>
      <c r="G75" s="117"/>
      <c r="H75" s="117"/>
      <c r="I75" s="117"/>
      <c r="J75" s="109">
        <f t="shared" si="20"/>
        <v>199.96999999999997</v>
      </c>
      <c r="K75" s="117">
        <v>166.31</v>
      </c>
      <c r="L75" s="117"/>
      <c r="M75" s="117"/>
      <c r="N75" s="117">
        <v>11.97</v>
      </c>
      <c r="O75" s="117">
        <v>4.16</v>
      </c>
      <c r="P75" s="117">
        <v>6.42</v>
      </c>
      <c r="Q75" s="117">
        <v>5.29</v>
      </c>
      <c r="R75" s="117">
        <v>5.82</v>
      </c>
      <c r="S75" s="117">
        <v>127.22</v>
      </c>
      <c r="T75" s="117">
        <v>72.75</v>
      </c>
      <c r="U75" s="16"/>
    </row>
    <row r="76" spans="1:21" s="19" customFormat="1" ht="27.95" customHeight="1" x14ac:dyDescent="0.25">
      <c r="A76" s="37">
        <v>48</v>
      </c>
      <c r="B76" s="65"/>
      <c r="C76" s="46" t="s">
        <v>122</v>
      </c>
      <c r="D76" s="22" t="s">
        <v>179</v>
      </c>
      <c r="E76" s="109">
        <v>478.95</v>
      </c>
      <c r="F76" s="117"/>
      <c r="G76" s="117"/>
      <c r="H76" s="117"/>
      <c r="I76" s="117"/>
      <c r="J76" s="109">
        <f t="shared" si="20"/>
        <v>199.97999999999996</v>
      </c>
      <c r="K76" s="117">
        <v>166.32</v>
      </c>
      <c r="L76" s="117"/>
      <c r="M76" s="117"/>
      <c r="N76" s="117">
        <v>11.97</v>
      </c>
      <c r="O76" s="117">
        <v>4.16</v>
      </c>
      <c r="P76" s="117">
        <v>6.42</v>
      </c>
      <c r="Q76" s="117">
        <v>5.29</v>
      </c>
      <c r="R76" s="117">
        <v>5.82</v>
      </c>
      <c r="S76" s="117">
        <v>127.22</v>
      </c>
      <c r="T76" s="117">
        <v>72.759999999999991</v>
      </c>
      <c r="U76" s="16"/>
    </row>
    <row r="77" spans="1:21" s="28" customFormat="1" ht="196.5" customHeight="1" x14ac:dyDescent="0.15">
      <c r="A77" s="37">
        <v>49</v>
      </c>
      <c r="B77" s="63" t="s">
        <v>143</v>
      </c>
      <c r="C77" s="37" t="s">
        <v>7</v>
      </c>
      <c r="D77" s="36" t="s">
        <v>81</v>
      </c>
      <c r="E77" s="109">
        <f>86.5483*15</f>
        <v>1298.2245</v>
      </c>
      <c r="F77" s="117"/>
      <c r="G77" s="117">
        <f>38.2227*15</f>
        <v>573.34050000000002</v>
      </c>
      <c r="H77" s="117"/>
      <c r="I77" s="117">
        <f>47.2035*15</f>
        <v>708.05250000000001</v>
      </c>
      <c r="J77" s="109">
        <f t="shared" si="20"/>
        <v>1000.15</v>
      </c>
      <c r="K77" s="117">
        <v>841.68</v>
      </c>
      <c r="L77" s="117">
        <v>40.89</v>
      </c>
      <c r="M77" s="117"/>
      <c r="N77" s="117">
        <v>53.5</v>
      </c>
      <c r="O77" s="117">
        <v>18.829999999999998</v>
      </c>
      <c r="P77" s="117">
        <v>31.43</v>
      </c>
      <c r="Q77" s="117">
        <v>25.58</v>
      </c>
      <c r="R77" s="117">
        <v>29.13</v>
      </c>
      <c r="S77" s="117">
        <v>1004.51</v>
      </c>
      <c r="T77" s="117">
        <f>J77-S77</f>
        <v>-4.3600000000000136</v>
      </c>
      <c r="U77" s="53" t="s">
        <v>211</v>
      </c>
    </row>
    <row r="78" spans="1:21" s="30" customFormat="1" ht="20.100000000000001" customHeight="1" x14ac:dyDescent="0.15">
      <c r="A78" s="37"/>
      <c r="B78" s="64"/>
      <c r="C78" s="100" t="s">
        <v>8</v>
      </c>
      <c r="D78" s="40" t="s">
        <v>9</v>
      </c>
      <c r="E78" s="110">
        <f>E81+E79+E80+E82</f>
        <v>1460.7</v>
      </c>
      <c r="F78" s="110"/>
      <c r="G78" s="110">
        <f>G81+G79+G80+G82</f>
        <v>190.05</v>
      </c>
      <c r="H78" s="110"/>
      <c r="I78" s="110">
        <f t="shared" ref="I78:R78" si="22">I81+I79+I80+I82</f>
        <v>396.45000000000005</v>
      </c>
      <c r="J78" s="110">
        <f t="shared" si="22"/>
        <v>1183.51</v>
      </c>
      <c r="K78" s="110">
        <f t="shared" si="22"/>
        <v>984.87999999999988</v>
      </c>
      <c r="L78" s="110">
        <f t="shared" si="22"/>
        <v>19.03</v>
      </c>
      <c r="M78" s="110">
        <f t="shared" si="22"/>
        <v>1.27</v>
      </c>
      <c r="N78" s="110">
        <f t="shared" si="22"/>
        <v>69.260000000000005</v>
      </c>
      <c r="O78" s="110">
        <f t="shared" si="22"/>
        <v>24.3</v>
      </c>
      <c r="P78" s="110">
        <f t="shared" si="22"/>
        <v>38.07</v>
      </c>
      <c r="Q78" s="110">
        <f t="shared" si="22"/>
        <v>31.299999999999997</v>
      </c>
      <c r="R78" s="110">
        <f t="shared" si="22"/>
        <v>34.43</v>
      </c>
      <c r="S78" s="108">
        <f>S79+S80+S81+S82</f>
        <v>1588.71</v>
      </c>
      <c r="T78" s="108">
        <f>T79+T80+T82</f>
        <v>-405.2000000000001</v>
      </c>
      <c r="U78" s="29"/>
    </row>
    <row r="79" spans="1:21" s="28" customFormat="1" ht="49.5" customHeight="1" x14ac:dyDescent="0.15">
      <c r="A79" s="37">
        <v>50</v>
      </c>
      <c r="B79" s="64"/>
      <c r="C79" s="101"/>
      <c r="D79" s="36" t="s">
        <v>196</v>
      </c>
      <c r="E79" s="109">
        <f>15.73*15</f>
        <v>235.95000000000002</v>
      </c>
      <c r="F79" s="117"/>
      <c r="G79" s="117">
        <f>4.67*15</f>
        <v>70.05</v>
      </c>
      <c r="H79" s="117"/>
      <c r="I79" s="117">
        <f>10.72*15</f>
        <v>160.80000000000001</v>
      </c>
      <c r="J79" s="109">
        <f t="shared" si="20"/>
        <v>305.75999999999993</v>
      </c>
      <c r="K79" s="117">
        <v>253.5</v>
      </c>
      <c r="L79" s="117">
        <v>7.49</v>
      </c>
      <c r="M79" s="117">
        <v>1.27</v>
      </c>
      <c r="N79" s="117">
        <v>17.89</v>
      </c>
      <c r="O79" s="117">
        <v>6.28</v>
      </c>
      <c r="P79" s="117">
        <v>9.83</v>
      </c>
      <c r="Q79" s="117">
        <v>8.09</v>
      </c>
      <c r="R79" s="117">
        <v>8.9</v>
      </c>
      <c r="S79" s="117">
        <v>495.3</v>
      </c>
      <c r="T79" s="117">
        <f>J79-S79</f>
        <v>-189.54000000000008</v>
      </c>
      <c r="U79" s="53"/>
    </row>
    <row r="80" spans="1:21" s="28" customFormat="1" ht="71.25" customHeight="1" x14ac:dyDescent="0.15">
      <c r="A80" s="37">
        <v>51</v>
      </c>
      <c r="B80" s="64"/>
      <c r="C80" s="101"/>
      <c r="D80" s="36" t="s">
        <v>197</v>
      </c>
      <c r="E80" s="109">
        <f>18.7*15</f>
        <v>280.5</v>
      </c>
      <c r="F80" s="117"/>
      <c r="G80" s="117">
        <f>4.3*15</f>
        <v>64.5</v>
      </c>
      <c r="H80" s="117"/>
      <c r="I80" s="117">
        <f>5.05*15</f>
        <v>75.75</v>
      </c>
      <c r="J80" s="109">
        <f>K80+M80+N80+O80+P80+Q80+R80</f>
        <v>302.10999999999996</v>
      </c>
      <c r="K80" s="117">
        <v>251.69</v>
      </c>
      <c r="L80" s="117">
        <v>4.55</v>
      </c>
      <c r="M80" s="117"/>
      <c r="N80" s="117">
        <v>17.72</v>
      </c>
      <c r="O80" s="117">
        <v>6.21</v>
      </c>
      <c r="P80" s="117">
        <v>9.7200000000000006</v>
      </c>
      <c r="Q80" s="117">
        <v>7.99</v>
      </c>
      <c r="R80" s="117">
        <v>8.7799999999999994</v>
      </c>
      <c r="S80" s="112">
        <v>966.19</v>
      </c>
      <c r="T80" s="112">
        <v>-288.41000000000003</v>
      </c>
      <c r="U80" s="57" t="s">
        <v>205</v>
      </c>
    </row>
    <row r="81" spans="1:21" s="28" customFormat="1" ht="118.5" customHeight="1" x14ac:dyDescent="0.15">
      <c r="A81" s="37">
        <v>52</v>
      </c>
      <c r="B81" s="65"/>
      <c r="C81" s="102"/>
      <c r="D81" s="36" t="s">
        <v>21</v>
      </c>
      <c r="E81" s="109">
        <f>36.28*15</f>
        <v>544.20000000000005</v>
      </c>
      <c r="F81" s="117"/>
      <c r="G81" s="117">
        <f>3.7*15</f>
        <v>55.5</v>
      </c>
      <c r="H81" s="117"/>
      <c r="I81" s="117">
        <f>10.66*15</f>
        <v>159.9</v>
      </c>
      <c r="J81" s="109">
        <f>K81+M81+N81+O81+P81+Q81+R81</f>
        <v>375.67</v>
      </c>
      <c r="K81" s="117">
        <v>313.38</v>
      </c>
      <c r="L81" s="117">
        <v>6.99</v>
      </c>
      <c r="M81" s="117"/>
      <c r="N81" s="117">
        <v>21.68</v>
      </c>
      <c r="O81" s="117">
        <v>7.65</v>
      </c>
      <c r="P81" s="117">
        <v>12.1</v>
      </c>
      <c r="Q81" s="117">
        <v>9.93</v>
      </c>
      <c r="R81" s="117">
        <v>10.93</v>
      </c>
      <c r="S81" s="116"/>
      <c r="T81" s="116"/>
      <c r="U81" s="59"/>
    </row>
    <row r="82" spans="1:21" s="19" customFormat="1" ht="39.75" customHeight="1" x14ac:dyDescent="0.25">
      <c r="A82" s="37">
        <v>53</v>
      </c>
      <c r="B82" s="63" t="s">
        <v>143</v>
      </c>
      <c r="C82" s="56" t="s">
        <v>8</v>
      </c>
      <c r="D82" s="22" t="s">
        <v>177</v>
      </c>
      <c r="E82" s="109">
        <v>400.05</v>
      </c>
      <c r="F82" s="117"/>
      <c r="G82" s="117"/>
      <c r="H82" s="117"/>
      <c r="I82" s="117"/>
      <c r="J82" s="109">
        <f t="shared" si="20"/>
        <v>199.96999999999997</v>
      </c>
      <c r="K82" s="117">
        <v>166.31</v>
      </c>
      <c r="L82" s="117"/>
      <c r="M82" s="117"/>
      <c r="N82" s="117">
        <v>11.97</v>
      </c>
      <c r="O82" s="117">
        <v>4.16</v>
      </c>
      <c r="P82" s="117">
        <v>6.42</v>
      </c>
      <c r="Q82" s="117">
        <v>5.29</v>
      </c>
      <c r="R82" s="117">
        <v>5.82</v>
      </c>
      <c r="S82" s="117">
        <v>127.22</v>
      </c>
      <c r="T82" s="117">
        <v>72.75</v>
      </c>
      <c r="U82" s="16"/>
    </row>
    <row r="83" spans="1:21" s="19" customFormat="1" ht="20.100000000000001" customHeight="1" x14ac:dyDescent="0.25">
      <c r="A83" s="37"/>
      <c r="B83" s="64"/>
      <c r="C83" s="82" t="s">
        <v>123</v>
      </c>
      <c r="D83" s="40" t="s">
        <v>37</v>
      </c>
      <c r="E83" s="110">
        <f>E84+E85</f>
        <v>400.05</v>
      </c>
      <c r="F83" s="110"/>
      <c r="G83" s="110"/>
      <c r="H83" s="110"/>
      <c r="I83" s="110"/>
      <c r="J83" s="110">
        <f t="shared" ref="J83:T83" si="23">J84+J85</f>
        <v>299.91999999999996</v>
      </c>
      <c r="K83" s="110">
        <f t="shared" si="23"/>
        <v>166.26</v>
      </c>
      <c r="L83" s="110"/>
      <c r="M83" s="110"/>
      <c r="N83" s="110">
        <f t="shared" si="23"/>
        <v>11.97</v>
      </c>
      <c r="O83" s="110">
        <f t="shared" si="23"/>
        <v>4.16</v>
      </c>
      <c r="P83" s="110">
        <f t="shared" si="23"/>
        <v>6.42</v>
      </c>
      <c r="Q83" s="110">
        <f t="shared" si="23"/>
        <v>5.29</v>
      </c>
      <c r="R83" s="110">
        <f t="shared" si="23"/>
        <v>5.82</v>
      </c>
      <c r="S83" s="110">
        <f t="shared" si="23"/>
        <v>127.19</v>
      </c>
      <c r="T83" s="110">
        <f t="shared" si="23"/>
        <v>172.73</v>
      </c>
      <c r="U83" s="16"/>
    </row>
    <row r="84" spans="1:21" s="28" customFormat="1" ht="94.5" customHeight="1" x14ac:dyDescent="0.15">
      <c r="A84" s="37">
        <v>54</v>
      </c>
      <c r="B84" s="64"/>
      <c r="C84" s="82"/>
      <c r="D84" s="51" t="s">
        <v>189</v>
      </c>
      <c r="E84" s="110"/>
      <c r="F84" s="108"/>
      <c r="G84" s="108"/>
      <c r="H84" s="108"/>
      <c r="I84" s="108"/>
      <c r="J84" s="117">
        <v>100</v>
      </c>
      <c r="K84" s="108"/>
      <c r="L84" s="108"/>
      <c r="M84" s="108"/>
      <c r="N84" s="108"/>
      <c r="O84" s="108"/>
      <c r="P84" s="108"/>
      <c r="Q84" s="108"/>
      <c r="R84" s="108"/>
      <c r="S84" s="117"/>
      <c r="T84" s="117">
        <v>100</v>
      </c>
      <c r="U84" s="49" t="s">
        <v>190</v>
      </c>
    </row>
    <row r="85" spans="1:21" s="19" customFormat="1" ht="39.75" customHeight="1" x14ac:dyDescent="0.25">
      <c r="A85" s="37">
        <v>55</v>
      </c>
      <c r="B85" s="65"/>
      <c r="C85" s="82"/>
      <c r="D85" s="31" t="s">
        <v>178</v>
      </c>
      <c r="E85" s="109">
        <v>400.05</v>
      </c>
      <c r="F85" s="117"/>
      <c r="G85" s="117"/>
      <c r="H85" s="117"/>
      <c r="I85" s="117"/>
      <c r="J85" s="109">
        <f t="shared" ref="J85:J99" si="24">K85+M85+N85+O85+P85+Q85+R85</f>
        <v>199.91999999999996</v>
      </c>
      <c r="K85" s="117">
        <v>166.26</v>
      </c>
      <c r="L85" s="117"/>
      <c r="M85" s="117"/>
      <c r="N85" s="117">
        <v>11.97</v>
      </c>
      <c r="O85" s="117">
        <v>4.16</v>
      </c>
      <c r="P85" s="117">
        <v>6.42</v>
      </c>
      <c r="Q85" s="117">
        <v>5.29</v>
      </c>
      <c r="R85" s="117">
        <v>5.82</v>
      </c>
      <c r="S85" s="117">
        <v>127.19</v>
      </c>
      <c r="T85" s="117">
        <v>72.72999999999999</v>
      </c>
      <c r="U85" s="16"/>
    </row>
    <row r="86" spans="1:21" s="17" customFormat="1" ht="20.100000000000001" customHeight="1" x14ac:dyDescent="0.2">
      <c r="A86" s="40" t="s">
        <v>215</v>
      </c>
      <c r="B86" s="63" t="s">
        <v>144</v>
      </c>
      <c r="C86" s="77" t="s">
        <v>124</v>
      </c>
      <c r="D86" s="77"/>
      <c r="E86" s="110">
        <f t="shared" ref="E86:S86" si="25">E87+E88</f>
        <v>1130.29</v>
      </c>
      <c r="F86" s="110"/>
      <c r="G86" s="110">
        <f t="shared" si="25"/>
        <v>164.55</v>
      </c>
      <c r="H86" s="110"/>
      <c r="I86" s="110">
        <f t="shared" si="25"/>
        <v>95.4</v>
      </c>
      <c r="J86" s="110">
        <f t="shared" si="25"/>
        <v>758.91999999999985</v>
      </c>
      <c r="K86" s="110">
        <f t="shared" si="25"/>
        <v>631.79</v>
      </c>
      <c r="L86" s="110">
        <f t="shared" si="25"/>
        <v>12.91</v>
      </c>
      <c r="M86" s="110"/>
      <c r="N86" s="110">
        <f t="shared" si="25"/>
        <v>44.7</v>
      </c>
      <c r="O86" s="110">
        <f t="shared" si="25"/>
        <v>15.629999999999999</v>
      </c>
      <c r="P86" s="110">
        <f t="shared" si="25"/>
        <v>24.39</v>
      </c>
      <c r="Q86" s="110">
        <f t="shared" si="25"/>
        <v>20.07</v>
      </c>
      <c r="R86" s="110">
        <f t="shared" si="25"/>
        <v>22.34</v>
      </c>
      <c r="S86" s="110">
        <f t="shared" si="25"/>
        <v>608.39</v>
      </c>
      <c r="T86" s="110">
        <f>T87+T88</f>
        <v>150.52999999999997</v>
      </c>
      <c r="U86" s="16"/>
    </row>
    <row r="87" spans="1:21" s="19" customFormat="1" ht="27.95" customHeight="1" x14ac:dyDescent="0.25">
      <c r="A87" s="37">
        <v>56</v>
      </c>
      <c r="B87" s="64"/>
      <c r="C87" s="24" t="s">
        <v>125</v>
      </c>
      <c r="D87" s="31" t="s">
        <v>180</v>
      </c>
      <c r="E87" s="109">
        <v>431.25</v>
      </c>
      <c r="F87" s="117"/>
      <c r="G87" s="117"/>
      <c r="H87" s="117"/>
      <c r="I87" s="117"/>
      <c r="J87" s="109">
        <f t="shared" si="24"/>
        <v>199.97999999999996</v>
      </c>
      <c r="K87" s="117">
        <v>166.32</v>
      </c>
      <c r="L87" s="117"/>
      <c r="M87" s="117"/>
      <c r="N87" s="117">
        <v>11.97</v>
      </c>
      <c r="O87" s="117">
        <v>4.16</v>
      </c>
      <c r="P87" s="117">
        <v>6.42</v>
      </c>
      <c r="Q87" s="117">
        <v>5.29</v>
      </c>
      <c r="R87" s="117">
        <v>5.82</v>
      </c>
      <c r="S87" s="117">
        <v>127.22</v>
      </c>
      <c r="T87" s="117">
        <v>72.759999999999991</v>
      </c>
      <c r="U87" s="16"/>
    </row>
    <row r="88" spans="1:21" s="19" customFormat="1" ht="20.100000000000001" customHeight="1" x14ac:dyDescent="0.25">
      <c r="A88" s="37"/>
      <c r="B88" s="64"/>
      <c r="C88" s="83" t="s">
        <v>126</v>
      </c>
      <c r="D88" s="40" t="s">
        <v>23</v>
      </c>
      <c r="E88" s="110">
        <f>E89+E90</f>
        <v>699.04</v>
      </c>
      <c r="F88" s="110"/>
      <c r="G88" s="110">
        <f t="shared" ref="G88:T88" si="26">G89+G90</f>
        <v>164.55</v>
      </c>
      <c r="H88" s="110"/>
      <c r="I88" s="110">
        <f t="shared" si="26"/>
        <v>95.4</v>
      </c>
      <c r="J88" s="110">
        <f t="shared" si="26"/>
        <v>558.93999999999994</v>
      </c>
      <c r="K88" s="110">
        <f t="shared" si="26"/>
        <v>465.47</v>
      </c>
      <c r="L88" s="110">
        <f t="shared" si="26"/>
        <v>12.91</v>
      </c>
      <c r="M88" s="110"/>
      <c r="N88" s="110">
        <f t="shared" si="26"/>
        <v>32.730000000000004</v>
      </c>
      <c r="O88" s="110">
        <f t="shared" si="26"/>
        <v>11.469999999999999</v>
      </c>
      <c r="P88" s="110">
        <f t="shared" si="26"/>
        <v>17.97</v>
      </c>
      <c r="Q88" s="110">
        <f t="shared" si="26"/>
        <v>14.780000000000001</v>
      </c>
      <c r="R88" s="110">
        <f t="shared" si="26"/>
        <v>16.52</v>
      </c>
      <c r="S88" s="110">
        <f t="shared" si="26"/>
        <v>481.17</v>
      </c>
      <c r="T88" s="110">
        <f t="shared" si="26"/>
        <v>77.769999999999968</v>
      </c>
      <c r="U88" s="16"/>
    </row>
    <row r="89" spans="1:21" s="19" customFormat="1" ht="27.95" customHeight="1" x14ac:dyDescent="0.25">
      <c r="A89" s="37">
        <v>57</v>
      </c>
      <c r="B89" s="64"/>
      <c r="C89" s="83"/>
      <c r="D89" s="39" t="s">
        <v>181</v>
      </c>
      <c r="E89" s="109">
        <v>400.39</v>
      </c>
      <c r="F89" s="117"/>
      <c r="G89" s="117"/>
      <c r="H89" s="117"/>
      <c r="I89" s="117"/>
      <c r="J89" s="109">
        <f t="shared" si="24"/>
        <v>199.94999999999996</v>
      </c>
      <c r="K89" s="117">
        <v>166.29</v>
      </c>
      <c r="L89" s="117"/>
      <c r="M89" s="117"/>
      <c r="N89" s="117">
        <v>11.97</v>
      </c>
      <c r="O89" s="117">
        <v>4.16</v>
      </c>
      <c r="P89" s="117">
        <v>6.42</v>
      </c>
      <c r="Q89" s="117">
        <v>5.29</v>
      </c>
      <c r="R89" s="117">
        <v>5.82</v>
      </c>
      <c r="S89" s="117">
        <v>127.2</v>
      </c>
      <c r="T89" s="117">
        <v>72.749999999999986</v>
      </c>
      <c r="U89" s="16"/>
    </row>
    <row r="90" spans="1:21" s="28" customFormat="1" ht="123.75" customHeight="1" x14ac:dyDescent="0.15">
      <c r="A90" s="37">
        <v>58</v>
      </c>
      <c r="B90" s="65"/>
      <c r="C90" s="83"/>
      <c r="D90" s="39" t="s">
        <v>82</v>
      </c>
      <c r="E90" s="109">
        <f>19.91*15</f>
        <v>298.64999999999998</v>
      </c>
      <c r="F90" s="117"/>
      <c r="G90" s="117">
        <f>10.97*15</f>
        <v>164.55</v>
      </c>
      <c r="H90" s="117"/>
      <c r="I90" s="117">
        <f>6.36*15</f>
        <v>95.4</v>
      </c>
      <c r="J90" s="109">
        <f t="shared" si="24"/>
        <v>358.99</v>
      </c>
      <c r="K90" s="117">
        <v>299.18</v>
      </c>
      <c r="L90" s="117">
        <v>12.91</v>
      </c>
      <c r="M90" s="117"/>
      <c r="N90" s="117">
        <v>20.76</v>
      </c>
      <c r="O90" s="117">
        <v>7.31</v>
      </c>
      <c r="P90" s="117">
        <v>11.55</v>
      </c>
      <c r="Q90" s="117">
        <v>9.49</v>
      </c>
      <c r="R90" s="117">
        <v>10.7</v>
      </c>
      <c r="S90" s="117">
        <v>353.97</v>
      </c>
      <c r="T90" s="117">
        <f>J90-S90</f>
        <v>5.0199999999999818</v>
      </c>
      <c r="U90" s="53" t="s">
        <v>208</v>
      </c>
    </row>
    <row r="91" spans="1:21" s="17" customFormat="1" ht="20.100000000000001" customHeight="1" x14ac:dyDescent="0.2">
      <c r="A91" s="40" t="s">
        <v>216</v>
      </c>
      <c r="B91" s="63" t="s">
        <v>145</v>
      </c>
      <c r="C91" s="77" t="s">
        <v>127</v>
      </c>
      <c r="D91" s="77"/>
      <c r="E91" s="110">
        <f>E92+E93+E94+E100+E103</f>
        <v>4008.38</v>
      </c>
      <c r="F91" s="110"/>
      <c r="G91" s="110">
        <f>G92+G93+G94+G100+G103</f>
        <v>854.09999999999991</v>
      </c>
      <c r="H91" s="110"/>
      <c r="I91" s="110">
        <f>I92+I93+I94+I100+I103</f>
        <v>625.4</v>
      </c>
      <c r="J91" s="110">
        <f>J92+J93+J94+J100+J103</f>
        <v>3331.7200000000003</v>
      </c>
      <c r="K91" s="110">
        <f>K92+K93+K94+K100+K103</f>
        <v>2740.0800000000004</v>
      </c>
      <c r="L91" s="110">
        <f>L92+L93+L94+L100+L103</f>
        <v>77.699999999999989</v>
      </c>
      <c r="M91" s="110"/>
      <c r="N91" s="110">
        <f t="shared" ref="N91:T91" si="27">N92+N93+N94+N100+N103</f>
        <v>186.24999999999997</v>
      </c>
      <c r="O91" s="110">
        <f t="shared" si="27"/>
        <v>65.819999999999993</v>
      </c>
      <c r="P91" s="110">
        <f t="shared" si="27"/>
        <v>105.26</v>
      </c>
      <c r="Q91" s="110">
        <f t="shared" si="27"/>
        <v>85.980000000000018</v>
      </c>
      <c r="R91" s="110">
        <f t="shared" si="27"/>
        <v>95.48</v>
      </c>
      <c r="S91" s="110">
        <f t="shared" si="27"/>
        <v>5154.58</v>
      </c>
      <c r="T91" s="108">
        <f t="shared" si="27"/>
        <v>-1822.86</v>
      </c>
      <c r="U91" s="16"/>
    </row>
    <row r="92" spans="1:21" s="19" customFormat="1" ht="34.5" customHeight="1" x14ac:dyDescent="0.25">
      <c r="A92" s="37">
        <v>59</v>
      </c>
      <c r="B92" s="65"/>
      <c r="C92" s="24" t="s">
        <v>128</v>
      </c>
      <c r="D92" s="39" t="s">
        <v>182</v>
      </c>
      <c r="E92" s="109">
        <v>535.20000000000005</v>
      </c>
      <c r="F92" s="117"/>
      <c r="G92" s="117"/>
      <c r="H92" s="117"/>
      <c r="I92" s="117"/>
      <c r="J92" s="109">
        <f t="shared" si="24"/>
        <v>195.83999999999997</v>
      </c>
      <c r="K92" s="117">
        <v>162.87</v>
      </c>
      <c r="L92" s="117"/>
      <c r="M92" s="117"/>
      <c r="N92" s="117">
        <v>11.73</v>
      </c>
      <c r="O92" s="117">
        <v>4.07</v>
      </c>
      <c r="P92" s="117">
        <v>6.29</v>
      </c>
      <c r="Q92" s="117">
        <v>5.18</v>
      </c>
      <c r="R92" s="117">
        <v>5.7</v>
      </c>
      <c r="S92" s="117">
        <v>124.59</v>
      </c>
      <c r="T92" s="117">
        <v>71.25</v>
      </c>
      <c r="U92" s="16"/>
    </row>
    <row r="93" spans="1:21" s="19" customFormat="1" ht="26.1" customHeight="1" x14ac:dyDescent="0.25">
      <c r="A93" s="37">
        <v>60</v>
      </c>
      <c r="B93" s="63" t="s">
        <v>145</v>
      </c>
      <c r="C93" s="24" t="s">
        <v>129</v>
      </c>
      <c r="D93" s="39" t="s">
        <v>184</v>
      </c>
      <c r="E93" s="109">
        <v>486</v>
      </c>
      <c r="F93" s="117"/>
      <c r="G93" s="117"/>
      <c r="H93" s="117"/>
      <c r="I93" s="117"/>
      <c r="J93" s="109">
        <f t="shared" si="24"/>
        <v>195.18</v>
      </c>
      <c r="K93" s="117">
        <v>162.32</v>
      </c>
      <c r="L93" s="117"/>
      <c r="M93" s="117"/>
      <c r="N93" s="117">
        <v>11.69</v>
      </c>
      <c r="O93" s="117">
        <v>4.0599999999999996</v>
      </c>
      <c r="P93" s="117">
        <v>6.27</v>
      </c>
      <c r="Q93" s="117">
        <v>5.16</v>
      </c>
      <c r="R93" s="117">
        <v>5.68</v>
      </c>
      <c r="S93" s="117">
        <v>124.17</v>
      </c>
      <c r="T93" s="117">
        <v>71.010000000000005</v>
      </c>
      <c r="U93" s="16"/>
    </row>
    <row r="94" spans="1:21" s="30" customFormat="1" ht="20.100000000000001" customHeight="1" x14ac:dyDescent="0.15">
      <c r="A94" s="37"/>
      <c r="B94" s="64"/>
      <c r="C94" s="106" t="s">
        <v>130</v>
      </c>
      <c r="D94" s="40" t="s">
        <v>43</v>
      </c>
      <c r="E94" s="110">
        <f>SUM(E95:E99)</f>
        <v>2581.88</v>
      </c>
      <c r="F94" s="110"/>
      <c r="G94" s="110">
        <f>SUM(G95:G99)</f>
        <v>854.09999999999991</v>
      </c>
      <c r="H94" s="110"/>
      <c r="I94" s="110">
        <f>SUM(I95:I99)</f>
        <v>625.4</v>
      </c>
      <c r="J94" s="110">
        <f>SUM(J95:J99)</f>
        <v>2687.88</v>
      </c>
      <c r="K94" s="110">
        <f>SUM(K95:K99)</f>
        <v>2248.59</v>
      </c>
      <c r="L94" s="110">
        <f>SUM(L95:L99)</f>
        <v>77.699999999999989</v>
      </c>
      <c r="M94" s="110"/>
      <c r="N94" s="110">
        <f>SUM(N95:N99)</f>
        <v>150.85999999999999</v>
      </c>
      <c r="O94" s="110">
        <f>SUM(O95:O99)</f>
        <v>53.53</v>
      </c>
      <c r="P94" s="110">
        <f>SUM(P95:P99)</f>
        <v>86.28</v>
      </c>
      <c r="Q94" s="110">
        <f>SUM(Q95:Q99)</f>
        <v>70.350000000000009</v>
      </c>
      <c r="R94" s="110">
        <f>SUM(R95:R99)</f>
        <v>78.27000000000001</v>
      </c>
      <c r="S94" s="108">
        <f>S95+S96+S99</f>
        <v>2626.31</v>
      </c>
      <c r="T94" s="108">
        <f>T95+T96+T99</f>
        <v>61.570000000000007</v>
      </c>
      <c r="U94" s="29"/>
    </row>
    <row r="95" spans="1:21" s="30" customFormat="1" ht="80.25" customHeight="1" x14ac:dyDescent="0.15">
      <c r="A95" s="37">
        <v>61</v>
      </c>
      <c r="B95" s="64"/>
      <c r="C95" s="106"/>
      <c r="D95" s="39" t="s">
        <v>198</v>
      </c>
      <c r="E95" s="109">
        <f>41.37*15</f>
        <v>620.54999999999995</v>
      </c>
      <c r="F95" s="117"/>
      <c r="G95" s="117">
        <f>14.17*15</f>
        <v>212.55</v>
      </c>
      <c r="H95" s="117"/>
      <c r="I95" s="117">
        <f>19.03*15</f>
        <v>285.45000000000005</v>
      </c>
      <c r="J95" s="109">
        <f>K95+M95+N95+O95+P95+Q95+R95</f>
        <v>642.73</v>
      </c>
      <c r="K95" s="117">
        <v>537.96</v>
      </c>
      <c r="L95" s="117">
        <v>24.39</v>
      </c>
      <c r="M95" s="117"/>
      <c r="N95" s="117">
        <v>35.86</v>
      </c>
      <c r="O95" s="117">
        <v>12.76</v>
      </c>
      <c r="P95" s="117">
        <v>20.65</v>
      </c>
      <c r="Q95" s="117">
        <v>16.79</v>
      </c>
      <c r="R95" s="117">
        <v>18.71</v>
      </c>
      <c r="S95" s="112">
        <v>2499.08</v>
      </c>
      <c r="T95" s="112">
        <v>-11.19</v>
      </c>
      <c r="U95" s="57" t="s">
        <v>206</v>
      </c>
    </row>
    <row r="96" spans="1:21" s="28" customFormat="1" ht="48" customHeight="1" x14ac:dyDescent="0.15">
      <c r="A96" s="37">
        <v>62</v>
      </c>
      <c r="B96" s="64"/>
      <c r="C96" s="106"/>
      <c r="D96" s="39" t="s">
        <v>34</v>
      </c>
      <c r="E96" s="109">
        <f>43.23*15</f>
        <v>648.44999999999993</v>
      </c>
      <c r="F96" s="117"/>
      <c r="G96" s="117">
        <f>14.79*15</f>
        <v>221.85</v>
      </c>
      <c r="H96" s="117"/>
      <c r="I96" s="117">
        <f>8.12*15</f>
        <v>121.79999999999998</v>
      </c>
      <c r="J96" s="109">
        <f t="shared" si="24"/>
        <v>640.42000000000007</v>
      </c>
      <c r="K96" s="117">
        <v>536</v>
      </c>
      <c r="L96" s="117">
        <v>16.829999999999998</v>
      </c>
      <c r="M96" s="117"/>
      <c r="N96" s="117">
        <v>35.74</v>
      </c>
      <c r="O96" s="117">
        <v>12.72</v>
      </c>
      <c r="P96" s="117">
        <v>20.58</v>
      </c>
      <c r="Q96" s="117">
        <v>16.73</v>
      </c>
      <c r="R96" s="117">
        <v>18.649999999999999</v>
      </c>
      <c r="S96" s="114"/>
      <c r="T96" s="114"/>
      <c r="U96" s="58"/>
    </row>
    <row r="97" spans="1:21" s="28" customFormat="1" ht="56.1" customHeight="1" x14ac:dyDescent="0.15">
      <c r="A97" s="37">
        <v>63</v>
      </c>
      <c r="B97" s="64"/>
      <c r="C97" s="106"/>
      <c r="D97" s="39" t="s">
        <v>83</v>
      </c>
      <c r="E97" s="109">
        <v>525.83000000000004</v>
      </c>
      <c r="F97" s="117"/>
      <c r="G97" s="117">
        <f>11.3*15</f>
        <v>169.5</v>
      </c>
      <c r="H97" s="117"/>
      <c r="I97" s="117">
        <v>140.30000000000001</v>
      </c>
      <c r="J97" s="109">
        <f t="shared" si="24"/>
        <v>499.45</v>
      </c>
      <c r="K97" s="117">
        <v>417.19</v>
      </c>
      <c r="L97" s="117">
        <v>20.41</v>
      </c>
      <c r="M97" s="117"/>
      <c r="N97" s="117">
        <v>28.34</v>
      </c>
      <c r="O97" s="117">
        <v>10.07</v>
      </c>
      <c r="P97" s="117">
        <v>16.100000000000001</v>
      </c>
      <c r="Q97" s="117">
        <v>13.21</v>
      </c>
      <c r="R97" s="117">
        <v>14.54</v>
      </c>
      <c r="S97" s="114"/>
      <c r="T97" s="114"/>
      <c r="U97" s="58"/>
    </row>
    <row r="98" spans="1:21" s="30" customFormat="1" ht="76.5" customHeight="1" x14ac:dyDescent="0.15">
      <c r="A98" s="37">
        <v>64</v>
      </c>
      <c r="B98" s="64"/>
      <c r="C98" s="106"/>
      <c r="D98" s="39" t="s">
        <v>84</v>
      </c>
      <c r="E98" s="109">
        <f>25.77*15</f>
        <v>386.55</v>
      </c>
      <c r="F98" s="117"/>
      <c r="G98" s="117">
        <f>16.68*15</f>
        <v>250.2</v>
      </c>
      <c r="H98" s="117"/>
      <c r="I98" s="117">
        <f>5.19*15</f>
        <v>77.850000000000009</v>
      </c>
      <c r="J98" s="109">
        <f t="shared" si="24"/>
        <v>705.29</v>
      </c>
      <c r="K98" s="117">
        <v>591.12</v>
      </c>
      <c r="L98" s="117">
        <v>16.07</v>
      </c>
      <c r="M98" s="117"/>
      <c r="N98" s="117">
        <v>38.94</v>
      </c>
      <c r="O98" s="117">
        <v>13.82</v>
      </c>
      <c r="P98" s="117">
        <v>22.53</v>
      </c>
      <c r="Q98" s="117">
        <v>18.329999999999998</v>
      </c>
      <c r="R98" s="117">
        <v>20.55</v>
      </c>
      <c r="S98" s="116"/>
      <c r="T98" s="116"/>
      <c r="U98" s="59"/>
    </row>
    <row r="99" spans="1:21" s="19" customFormat="1" ht="26.1" customHeight="1" x14ac:dyDescent="0.25">
      <c r="A99" s="37">
        <v>65</v>
      </c>
      <c r="B99" s="64"/>
      <c r="C99" s="106"/>
      <c r="D99" s="39" t="s">
        <v>183</v>
      </c>
      <c r="E99" s="109">
        <v>400.5</v>
      </c>
      <c r="F99" s="117"/>
      <c r="G99" s="117"/>
      <c r="H99" s="117"/>
      <c r="I99" s="117"/>
      <c r="J99" s="109">
        <f t="shared" si="24"/>
        <v>199.98999999999995</v>
      </c>
      <c r="K99" s="117">
        <v>166.32</v>
      </c>
      <c r="L99" s="117"/>
      <c r="M99" s="117"/>
      <c r="N99" s="117">
        <v>11.98</v>
      </c>
      <c r="O99" s="117">
        <v>4.16</v>
      </c>
      <c r="P99" s="117">
        <v>6.42</v>
      </c>
      <c r="Q99" s="117">
        <v>5.29</v>
      </c>
      <c r="R99" s="117">
        <v>5.82</v>
      </c>
      <c r="S99" s="117">
        <v>127.23</v>
      </c>
      <c r="T99" s="117">
        <v>72.760000000000005</v>
      </c>
      <c r="U99" s="16"/>
    </row>
    <row r="100" spans="1:21" s="19" customFormat="1" ht="20.100000000000001" customHeight="1" x14ac:dyDescent="0.25">
      <c r="A100" s="37"/>
      <c r="B100" s="64"/>
      <c r="C100" s="107" t="s">
        <v>35</v>
      </c>
      <c r="D100" s="40" t="s">
        <v>44</v>
      </c>
      <c r="E100" s="110">
        <f>E101+E102</f>
        <v>405.3</v>
      </c>
      <c r="F100" s="110"/>
      <c r="G100" s="110"/>
      <c r="H100" s="110"/>
      <c r="I100" s="110"/>
      <c r="J100" s="110">
        <f t="shared" ref="J100:T100" si="28">J101+J102</f>
        <v>252.82</v>
      </c>
      <c r="K100" s="110">
        <f t="shared" si="28"/>
        <v>166.3</v>
      </c>
      <c r="L100" s="110"/>
      <c r="M100" s="110"/>
      <c r="N100" s="110">
        <f t="shared" si="28"/>
        <v>11.97</v>
      </c>
      <c r="O100" s="110">
        <f t="shared" si="28"/>
        <v>4.16</v>
      </c>
      <c r="P100" s="110">
        <f t="shared" si="28"/>
        <v>6.42</v>
      </c>
      <c r="Q100" s="110">
        <f t="shared" si="28"/>
        <v>5.29</v>
      </c>
      <c r="R100" s="110">
        <f t="shared" si="28"/>
        <v>5.83</v>
      </c>
      <c r="S100" s="110">
        <f t="shared" si="28"/>
        <v>193.31</v>
      </c>
      <c r="T100" s="110">
        <f t="shared" si="28"/>
        <v>59.51</v>
      </c>
      <c r="U100" s="16"/>
    </row>
    <row r="101" spans="1:21" s="30" customFormat="1" ht="36" customHeight="1" x14ac:dyDescent="0.15">
      <c r="A101" s="37">
        <v>66</v>
      </c>
      <c r="B101" s="64"/>
      <c r="C101" s="107"/>
      <c r="D101" s="39" t="s">
        <v>36</v>
      </c>
      <c r="E101" s="110"/>
      <c r="F101" s="108"/>
      <c r="G101" s="108"/>
      <c r="H101" s="108"/>
      <c r="I101" s="108"/>
      <c r="J101" s="117">
        <v>52.85</v>
      </c>
      <c r="K101" s="108"/>
      <c r="L101" s="108"/>
      <c r="M101" s="108"/>
      <c r="N101" s="108"/>
      <c r="O101" s="108"/>
      <c r="P101" s="108"/>
      <c r="Q101" s="108"/>
      <c r="R101" s="108"/>
      <c r="S101" s="108"/>
      <c r="T101" s="117">
        <v>52.85</v>
      </c>
      <c r="U101" s="49" t="s">
        <v>22</v>
      </c>
    </row>
    <row r="102" spans="1:21" s="19" customFormat="1" ht="24" customHeight="1" x14ac:dyDescent="0.25">
      <c r="A102" s="37">
        <v>67</v>
      </c>
      <c r="B102" s="64"/>
      <c r="C102" s="107"/>
      <c r="D102" s="31" t="s">
        <v>185</v>
      </c>
      <c r="E102" s="109">
        <v>405.3</v>
      </c>
      <c r="F102" s="117"/>
      <c r="G102" s="117"/>
      <c r="H102" s="117"/>
      <c r="I102" s="117"/>
      <c r="J102" s="109">
        <f>K102+M102+N102+O102+P102+Q102+R102</f>
        <v>199.97</v>
      </c>
      <c r="K102" s="117">
        <v>166.3</v>
      </c>
      <c r="L102" s="117"/>
      <c r="M102" s="117"/>
      <c r="N102" s="117">
        <v>11.97</v>
      </c>
      <c r="O102" s="117">
        <v>4.16</v>
      </c>
      <c r="P102" s="117">
        <v>6.42</v>
      </c>
      <c r="Q102" s="117">
        <v>5.29</v>
      </c>
      <c r="R102" s="117">
        <v>5.83</v>
      </c>
      <c r="S102" s="117">
        <v>193.31</v>
      </c>
      <c r="T102" s="117">
        <v>6.6599999999999966</v>
      </c>
      <c r="U102" s="16"/>
    </row>
    <row r="103" spans="1:21" ht="20.100000000000001" customHeight="1" x14ac:dyDescent="0.15">
      <c r="A103" s="37"/>
      <c r="B103" s="64"/>
      <c r="C103" s="97" t="s">
        <v>17</v>
      </c>
      <c r="D103" s="40" t="s">
        <v>45</v>
      </c>
      <c r="E103" s="110"/>
      <c r="F103" s="108"/>
      <c r="G103" s="108"/>
      <c r="H103" s="108"/>
      <c r="I103" s="108"/>
      <c r="J103" s="108"/>
      <c r="K103" s="108"/>
      <c r="L103" s="108"/>
      <c r="M103" s="108"/>
      <c r="N103" s="108"/>
      <c r="O103" s="108"/>
      <c r="P103" s="108"/>
      <c r="Q103" s="108"/>
      <c r="R103" s="108"/>
      <c r="S103" s="108">
        <f>SUM(S104:S110)</f>
        <v>2086.1999999999998</v>
      </c>
      <c r="T103" s="108">
        <v>-2086.1999999999998</v>
      </c>
      <c r="U103" s="32"/>
    </row>
    <row r="104" spans="1:21" ht="27.95" customHeight="1" x14ac:dyDescent="0.15">
      <c r="A104" s="37">
        <v>68</v>
      </c>
      <c r="B104" s="64"/>
      <c r="C104" s="98"/>
      <c r="D104" s="31" t="s">
        <v>85</v>
      </c>
      <c r="E104" s="110"/>
      <c r="F104" s="108"/>
      <c r="G104" s="108"/>
      <c r="H104" s="108"/>
      <c r="I104" s="108"/>
      <c r="J104" s="108"/>
      <c r="K104" s="108"/>
      <c r="L104" s="108"/>
      <c r="M104" s="108"/>
      <c r="N104" s="108"/>
      <c r="O104" s="108"/>
      <c r="P104" s="108"/>
      <c r="Q104" s="108"/>
      <c r="R104" s="108"/>
      <c r="S104" s="117">
        <v>453.66</v>
      </c>
      <c r="T104" s="117">
        <v>-453.66</v>
      </c>
      <c r="U104" s="32"/>
    </row>
    <row r="105" spans="1:21" ht="27.95" customHeight="1" x14ac:dyDescent="0.15">
      <c r="A105" s="37">
        <v>69</v>
      </c>
      <c r="B105" s="65"/>
      <c r="C105" s="99"/>
      <c r="D105" s="31" t="s">
        <v>88</v>
      </c>
      <c r="E105" s="110"/>
      <c r="F105" s="108"/>
      <c r="G105" s="108"/>
      <c r="H105" s="108"/>
      <c r="I105" s="108"/>
      <c r="J105" s="108"/>
      <c r="K105" s="108"/>
      <c r="L105" s="108"/>
      <c r="M105" s="108"/>
      <c r="N105" s="108"/>
      <c r="O105" s="108"/>
      <c r="P105" s="108"/>
      <c r="Q105" s="108"/>
      <c r="R105" s="108"/>
      <c r="S105" s="117">
        <v>132.69999999999999</v>
      </c>
      <c r="T105" s="117">
        <v>-132.69999999999999</v>
      </c>
      <c r="U105" s="32"/>
    </row>
    <row r="106" spans="1:21" ht="39.950000000000003" customHeight="1" x14ac:dyDescent="0.15">
      <c r="A106" s="37">
        <v>70</v>
      </c>
      <c r="B106" s="63" t="s">
        <v>145</v>
      </c>
      <c r="C106" s="97" t="s">
        <v>17</v>
      </c>
      <c r="D106" s="39" t="s">
        <v>86</v>
      </c>
      <c r="E106" s="110"/>
      <c r="F106" s="108"/>
      <c r="G106" s="108"/>
      <c r="H106" s="108"/>
      <c r="I106" s="108"/>
      <c r="J106" s="108"/>
      <c r="K106" s="108"/>
      <c r="L106" s="108"/>
      <c r="M106" s="108"/>
      <c r="N106" s="108"/>
      <c r="O106" s="108"/>
      <c r="P106" s="108"/>
      <c r="Q106" s="108"/>
      <c r="R106" s="108"/>
      <c r="S106" s="117">
        <v>440.2</v>
      </c>
      <c r="T106" s="117">
        <v>-440.2</v>
      </c>
      <c r="U106" s="32"/>
    </row>
    <row r="107" spans="1:21" ht="39.950000000000003" customHeight="1" x14ac:dyDescent="0.15">
      <c r="A107" s="37">
        <v>71</v>
      </c>
      <c r="B107" s="64"/>
      <c r="C107" s="98"/>
      <c r="D107" s="39" t="s">
        <v>87</v>
      </c>
      <c r="E107" s="110"/>
      <c r="F107" s="108"/>
      <c r="G107" s="108"/>
      <c r="H107" s="108"/>
      <c r="I107" s="108"/>
      <c r="J107" s="108"/>
      <c r="K107" s="108"/>
      <c r="L107" s="108"/>
      <c r="M107" s="108"/>
      <c r="N107" s="108"/>
      <c r="O107" s="108"/>
      <c r="P107" s="108"/>
      <c r="Q107" s="108"/>
      <c r="R107" s="108"/>
      <c r="S107" s="117">
        <v>468.5</v>
      </c>
      <c r="T107" s="117">
        <v>-468.5</v>
      </c>
      <c r="U107" s="32"/>
    </row>
    <row r="108" spans="1:21" ht="27.95" customHeight="1" x14ac:dyDescent="0.15">
      <c r="A108" s="37">
        <v>72</v>
      </c>
      <c r="B108" s="64"/>
      <c r="C108" s="98"/>
      <c r="D108" s="23" t="s">
        <v>89</v>
      </c>
      <c r="E108" s="110"/>
      <c r="F108" s="108"/>
      <c r="G108" s="108"/>
      <c r="H108" s="108"/>
      <c r="I108" s="108"/>
      <c r="J108" s="108"/>
      <c r="K108" s="108"/>
      <c r="L108" s="108"/>
      <c r="M108" s="108"/>
      <c r="N108" s="108"/>
      <c r="O108" s="108"/>
      <c r="P108" s="108"/>
      <c r="Q108" s="108"/>
      <c r="R108" s="108"/>
      <c r="S108" s="117">
        <v>204.79</v>
      </c>
      <c r="T108" s="117">
        <v>-204.79</v>
      </c>
      <c r="U108" s="32"/>
    </row>
    <row r="109" spans="1:21" ht="27.95" customHeight="1" x14ac:dyDescent="0.15">
      <c r="A109" s="37">
        <v>73</v>
      </c>
      <c r="B109" s="64"/>
      <c r="C109" s="98"/>
      <c r="D109" s="23" t="s">
        <v>90</v>
      </c>
      <c r="E109" s="110"/>
      <c r="F109" s="108"/>
      <c r="G109" s="108"/>
      <c r="H109" s="108"/>
      <c r="I109" s="108"/>
      <c r="J109" s="108"/>
      <c r="K109" s="108"/>
      <c r="L109" s="108"/>
      <c r="M109" s="108"/>
      <c r="N109" s="108"/>
      <c r="O109" s="108"/>
      <c r="P109" s="108"/>
      <c r="Q109" s="108"/>
      <c r="R109" s="108"/>
      <c r="S109" s="117">
        <v>237.5</v>
      </c>
      <c r="T109" s="117">
        <v>-237.5</v>
      </c>
      <c r="U109" s="32"/>
    </row>
    <row r="110" spans="1:21" ht="27.95" customHeight="1" x14ac:dyDescent="0.15">
      <c r="A110" s="37">
        <v>74</v>
      </c>
      <c r="B110" s="65"/>
      <c r="C110" s="99"/>
      <c r="D110" s="23" t="s">
        <v>91</v>
      </c>
      <c r="E110" s="110"/>
      <c r="F110" s="108"/>
      <c r="G110" s="108"/>
      <c r="H110" s="108"/>
      <c r="I110" s="108"/>
      <c r="J110" s="108"/>
      <c r="K110" s="108"/>
      <c r="L110" s="108"/>
      <c r="M110" s="108"/>
      <c r="N110" s="108"/>
      <c r="O110" s="108"/>
      <c r="P110" s="108"/>
      <c r="Q110" s="108"/>
      <c r="R110" s="108"/>
      <c r="S110" s="117">
        <v>148.85</v>
      </c>
      <c r="T110" s="117">
        <v>-148.85</v>
      </c>
      <c r="U110" s="32"/>
    </row>
  </sheetData>
  <autoFilter ref="A4:T110">
    <filterColumn colId="5" showButton="0"/>
    <filterColumn colId="6"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90">
    <mergeCell ref="C94:C99"/>
    <mergeCell ref="C100:C102"/>
    <mergeCell ref="C74:D74"/>
    <mergeCell ref="C57:C58"/>
    <mergeCell ref="F5:F6"/>
    <mergeCell ref="C34:D34"/>
    <mergeCell ref="B106:B110"/>
    <mergeCell ref="B93:B105"/>
    <mergeCell ref="C103:C105"/>
    <mergeCell ref="C106:C110"/>
    <mergeCell ref="C16:D16"/>
    <mergeCell ref="C38:D38"/>
    <mergeCell ref="B86:B90"/>
    <mergeCell ref="C78:C81"/>
    <mergeCell ref="B82:B85"/>
    <mergeCell ref="B77:B81"/>
    <mergeCell ref="B16:B18"/>
    <mergeCell ref="B34:B37"/>
    <mergeCell ref="B38:B41"/>
    <mergeCell ref="C12:D12"/>
    <mergeCell ref="C14:D14"/>
    <mergeCell ref="C22:C27"/>
    <mergeCell ref="C28:C29"/>
    <mergeCell ref="C30:C33"/>
    <mergeCell ref="A2:U2"/>
    <mergeCell ref="A1:B1"/>
    <mergeCell ref="B7:D7"/>
    <mergeCell ref="F4:H4"/>
    <mergeCell ref="O5:O6"/>
    <mergeCell ref="N5:N6"/>
    <mergeCell ref="I4:I6"/>
    <mergeCell ref="E4:E6"/>
    <mergeCell ref="M5:M6"/>
    <mergeCell ref="J4:J6"/>
    <mergeCell ref="G5:G6"/>
    <mergeCell ref="H5:H6"/>
    <mergeCell ref="A4:A6"/>
    <mergeCell ref="B4:B6"/>
    <mergeCell ref="C4:C6"/>
    <mergeCell ref="C86:D86"/>
    <mergeCell ref="C91:D91"/>
    <mergeCell ref="C65:C69"/>
    <mergeCell ref="B64:B69"/>
    <mergeCell ref="B70:B73"/>
    <mergeCell ref="B74:B76"/>
    <mergeCell ref="B60:B63"/>
    <mergeCell ref="B42:B48"/>
    <mergeCell ref="B49:B54"/>
    <mergeCell ref="C83:C85"/>
    <mergeCell ref="C70:C73"/>
    <mergeCell ref="D4:D6"/>
    <mergeCell ref="C88:C90"/>
    <mergeCell ref="R5:R6"/>
    <mergeCell ref="S4:S6"/>
    <mergeCell ref="K4:R4"/>
    <mergeCell ref="K5:L5"/>
    <mergeCell ref="B91:B92"/>
    <mergeCell ref="C55:D55"/>
    <mergeCell ref="C42:D42"/>
    <mergeCell ref="B30:B33"/>
    <mergeCell ref="B19:B29"/>
    <mergeCell ref="B8:B11"/>
    <mergeCell ref="C8:D8"/>
    <mergeCell ref="B12:B13"/>
    <mergeCell ref="B14:B15"/>
    <mergeCell ref="C19:D19"/>
    <mergeCell ref="C64:D64"/>
    <mergeCell ref="C60:D60"/>
    <mergeCell ref="U50:U53"/>
    <mergeCell ref="B55:B58"/>
    <mergeCell ref="C49:C54"/>
    <mergeCell ref="K3:U3"/>
    <mergeCell ref="C43:C45"/>
    <mergeCell ref="C46:C48"/>
    <mergeCell ref="C9:C11"/>
    <mergeCell ref="S50:S53"/>
    <mergeCell ref="T50:T53"/>
    <mergeCell ref="T4:T6"/>
    <mergeCell ref="U4:U6"/>
    <mergeCell ref="S23:S26"/>
    <mergeCell ref="T23:T26"/>
    <mergeCell ref="U23:U26"/>
    <mergeCell ref="P5:P6"/>
    <mergeCell ref="Q5:Q6"/>
    <mergeCell ref="U95:U98"/>
    <mergeCell ref="S80:S81"/>
    <mergeCell ref="T80:T81"/>
    <mergeCell ref="U80:U81"/>
    <mergeCell ref="S95:S98"/>
    <mergeCell ref="T95:T98"/>
  </mergeCells>
  <phoneticPr fontId="8" type="noConversion"/>
  <printOptions horizontalCentered="1"/>
  <pageMargins left="0" right="0" top="0.59055118110236227" bottom="0.47244094488188981" header="0.51181102362204722" footer="0.39370078740157483"/>
  <pageSetup paperSize="9" scale="90" orientation="landscape" useFirstPageNumber="1" r:id="rId1"/>
  <headerFooter scaleWithDoc="0"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李志平 10.104.98.120</cp:lastModifiedBy>
  <cp:revision>1</cp:revision>
  <cp:lastPrinted>2018-12-12T13:50:02Z</cp:lastPrinted>
  <dcterms:created xsi:type="dcterms:W3CDTF">2015-09-28T02:08:30Z</dcterms:created>
  <dcterms:modified xsi:type="dcterms:W3CDTF">2018-12-14T02:56:46Z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