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105" yWindow="-105" windowWidth="20715" windowHeight="13275" firstSheet="2" activeTab="2"/>
  </bookViews>
  <sheets>
    <sheet name="2018分配总表" sheetId="16" r:id="rId1"/>
    <sheet name="1.2018年度农客油补" sheetId="1" state="hidden" r:id="rId2"/>
    <sheet name="2.2018年度城市公交油补" sheetId="2" r:id="rId3"/>
    <sheet name="3.2018年度水客油补" sheetId="3" state="hidden" r:id="rId4"/>
    <sheet name="4.省统筹新能源公交" sheetId="6" state="hidden" r:id="rId5"/>
    <sheet name="5.省统筹新能源农客" sheetId="7" state="hidden" r:id="rId6"/>
    <sheet name="6.省统筹新能源出租" sheetId="8" state="hidden" r:id="rId7"/>
    <sheet name="7.省统筹隐患清零奖补" sheetId="4" state="hidden" r:id="rId8"/>
    <sheet name="8.“两客”智能监管平台" sheetId="11" state="hidden" r:id="rId9"/>
    <sheet name="9.省统筹水路客运结构调整" sheetId="5" state="hidden" r:id="rId10"/>
    <sheet name="10.省统筹公交都市" sheetId="9" state="hidden" r:id="rId11"/>
    <sheet name="11.省统筹“绿色公交”" sheetId="15" state="hidden" r:id="rId12"/>
    <sheet name="12.省统筹监管平台运维" sheetId="12" state="hidden" r:id="rId13"/>
    <sheet name="13.省统筹油补三方审计" sheetId="13" state="hidden" r:id="rId14"/>
  </sheets>
  <definedNames>
    <definedName name="_xlnm._FilterDatabase" localSheetId="2" hidden="1">'2.2018年度城市公交油补'!$A$6:$K$119</definedName>
    <definedName name="_xlnm.Print_Titles" localSheetId="1">'1.2018年度农客油补'!$3:$3</definedName>
    <definedName name="_xlnm.Print_Titles" localSheetId="2">'2.2018年度城市公交油补'!$4:$4</definedName>
    <definedName name="_xlnm.Print_Titles" localSheetId="3">'3.2018年度水客油补'!$3:$3</definedName>
    <definedName name="_xlnm.Print_Titles" localSheetId="4">'4.省统筹新能源公交'!$3:$3</definedName>
    <definedName name="_xlnm.Print_Titles" localSheetId="7">'7.省统筹隐患清零奖补'!$3:$3</definedName>
  </definedNames>
  <calcPr calcId="145621"/>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G111" i="2" l="1"/>
  <c r="G97" i="2"/>
  <c r="G91" i="2"/>
  <c r="G80" i="2"/>
  <c r="G69" i="2"/>
  <c r="G63" i="2"/>
  <c r="G59" i="2"/>
  <c r="G50" i="2"/>
  <c r="G42" i="2"/>
  <c r="G22" i="2"/>
  <c r="G17" i="2"/>
  <c r="G10" i="2"/>
  <c r="G6" i="2"/>
  <c r="D6" i="2"/>
  <c r="G36" i="2"/>
  <c r="G31" i="2" s="1"/>
  <c r="G5" i="2" l="1"/>
  <c r="F43" i="2"/>
  <c r="C6" i="2"/>
  <c r="C5" i="2" s="1"/>
  <c r="F5" i="2"/>
  <c r="F119" i="2"/>
  <c r="F118" i="2"/>
  <c r="F117" i="2"/>
  <c r="F116" i="2"/>
  <c r="F115" i="2"/>
  <c r="F114" i="2"/>
  <c r="F113" i="2"/>
  <c r="F112" i="2"/>
  <c r="F110" i="2"/>
  <c r="F109" i="2"/>
  <c r="F108" i="2"/>
  <c r="F107" i="2"/>
  <c r="F106" i="2"/>
  <c r="F105" i="2"/>
  <c r="F104" i="2"/>
  <c r="F103" i="2"/>
  <c r="F102" i="2"/>
  <c r="F101" i="2"/>
  <c r="F100" i="2"/>
  <c r="F99" i="2"/>
  <c r="F98" i="2"/>
  <c r="F96" i="2"/>
  <c r="F95" i="2"/>
  <c r="F94" i="2"/>
  <c r="F93" i="2"/>
  <c r="F92" i="2"/>
  <c r="F90" i="2"/>
  <c r="F89" i="2"/>
  <c r="F88" i="2"/>
  <c r="F87" i="2"/>
  <c r="F86" i="2"/>
  <c r="F85" i="2"/>
  <c r="F84" i="2"/>
  <c r="F83" i="2"/>
  <c r="F82" i="2"/>
  <c r="F81" i="2"/>
  <c r="F79" i="2"/>
  <c r="F78" i="2"/>
  <c r="F77" i="2"/>
  <c r="F76" i="2"/>
  <c r="F75" i="2"/>
  <c r="F74" i="2"/>
  <c r="F73" i="2"/>
  <c r="F72" i="2"/>
  <c r="F71" i="2"/>
  <c r="F70" i="2"/>
  <c r="F68" i="2"/>
  <c r="F67" i="2"/>
  <c r="F66" i="2"/>
  <c r="F65" i="2"/>
  <c r="F64" i="2"/>
  <c r="F62" i="2"/>
  <c r="F61" i="2"/>
  <c r="F60" i="2"/>
  <c r="F58" i="2"/>
  <c r="F57" i="2"/>
  <c r="F56" i="2"/>
  <c r="F55" i="2"/>
  <c r="F54" i="2"/>
  <c r="F53" i="2"/>
  <c r="F52" i="2"/>
  <c r="F51" i="2"/>
  <c r="F49" i="2"/>
  <c r="F48" i="2"/>
  <c r="F47" i="2"/>
  <c r="F46" i="2"/>
  <c r="F45" i="2"/>
  <c r="F44" i="2"/>
  <c r="F41" i="2"/>
  <c r="F40" i="2"/>
  <c r="F39" i="2"/>
  <c r="F38" i="2"/>
  <c r="F37" i="2"/>
  <c r="F36" i="2"/>
  <c r="F35" i="2"/>
  <c r="F34" i="2"/>
  <c r="F33" i="2"/>
  <c r="F32" i="2"/>
  <c r="F30" i="2"/>
  <c r="F29" i="2"/>
  <c r="F28" i="2"/>
  <c r="F27" i="2"/>
  <c r="F26" i="2"/>
  <c r="F25" i="2"/>
  <c r="F24" i="2"/>
  <c r="F23" i="2"/>
  <c r="F21" i="2"/>
  <c r="F20" i="2"/>
  <c r="F19" i="2"/>
  <c r="F18" i="2"/>
  <c r="F16" i="2"/>
  <c r="F15" i="2"/>
  <c r="F14" i="2"/>
  <c r="F13" i="2"/>
  <c r="F12" i="2"/>
  <c r="F11" i="2"/>
  <c r="F9" i="2"/>
  <c r="F8" i="2"/>
  <c r="F7" i="2"/>
  <c r="F6" i="2" l="1"/>
  <c r="F17" i="2"/>
  <c r="F10" i="2"/>
  <c r="F42" i="2"/>
  <c r="F22" i="2"/>
  <c r="F31" i="2"/>
  <c r="F91" i="2"/>
  <c r="F97" i="2"/>
  <c r="F63" i="2"/>
  <c r="F50" i="2"/>
  <c r="H91" i="2"/>
  <c r="H63" i="2"/>
  <c r="H50" i="2"/>
  <c r="H31" i="2"/>
  <c r="H22" i="2"/>
  <c r="H17" i="2"/>
  <c r="F80" i="2" l="1"/>
  <c r="F69" i="2"/>
  <c r="H97" i="2"/>
  <c r="H69" i="2"/>
  <c r="H80" i="2"/>
  <c r="D45" i="4"/>
  <c r="D40" i="4"/>
  <c r="D16" i="4"/>
  <c r="D33" i="4"/>
  <c r="D63" i="4"/>
  <c r="F15" i="16"/>
  <c r="F16" i="16"/>
  <c r="F17" i="16"/>
  <c r="F18" i="16"/>
  <c r="F13" i="16"/>
  <c r="F10" i="16"/>
  <c r="G10" i="16" s="1"/>
  <c r="G21" i="16" s="1"/>
  <c r="D69" i="4"/>
  <c r="D61" i="4"/>
  <c r="D54" i="4"/>
  <c r="D29" i="4"/>
  <c r="D19" i="4"/>
  <c r="D11" i="4"/>
  <c r="D9" i="4"/>
  <c r="D5" i="4"/>
  <c r="G110" i="3"/>
  <c r="H110" i="3"/>
  <c r="G109" i="3"/>
  <c r="H109" i="3" s="1"/>
  <c r="G108" i="3"/>
  <c r="H108" i="3" s="1"/>
  <c r="G107" i="3"/>
  <c r="H107" i="3" s="1"/>
  <c r="G106" i="3"/>
  <c r="H106" i="3"/>
  <c r="G105" i="3"/>
  <c r="H105" i="3" s="1"/>
  <c r="G104" i="3"/>
  <c r="H104" i="3" s="1"/>
  <c r="G103" i="3"/>
  <c r="H103" i="3" s="1"/>
  <c r="G102" i="3"/>
  <c r="H102" i="3"/>
  <c r="G101" i="3"/>
  <c r="H101" i="3" s="1"/>
  <c r="G100" i="3"/>
  <c r="H100" i="3" s="1"/>
  <c r="G99" i="3"/>
  <c r="H99" i="3" s="1"/>
  <c r="G98" i="3"/>
  <c r="H98" i="3"/>
  <c r="G97" i="3"/>
  <c r="H97" i="3" s="1"/>
  <c r="F96" i="3"/>
  <c r="E96" i="3"/>
  <c r="G96" i="3" s="1"/>
  <c r="D96" i="3"/>
  <c r="G95" i="3"/>
  <c r="H95" i="3"/>
  <c r="G94" i="3"/>
  <c r="H94" i="3" s="1"/>
  <c r="G93" i="3"/>
  <c r="H93" i="3"/>
  <c r="G92" i="3"/>
  <c r="H92" i="3" s="1"/>
  <c r="G91" i="3"/>
  <c r="H91" i="3"/>
  <c r="F90" i="3"/>
  <c r="E90" i="3"/>
  <c r="D90" i="3"/>
  <c r="G89" i="3"/>
  <c r="H89" i="3" s="1"/>
  <c r="G88" i="3"/>
  <c r="H88" i="3" s="1"/>
  <c r="G87" i="3"/>
  <c r="H87" i="3" s="1"/>
  <c r="G86" i="3"/>
  <c r="H86" i="3" s="1"/>
  <c r="G85" i="3"/>
  <c r="H85" i="3" s="1"/>
  <c r="G84" i="3"/>
  <c r="H84" i="3" s="1"/>
  <c r="G83" i="3"/>
  <c r="H83" i="3" s="1"/>
  <c r="G82" i="3"/>
  <c r="H82" i="3" s="1"/>
  <c r="G81" i="3"/>
  <c r="H81" i="3" s="1"/>
  <c r="G80" i="3"/>
  <c r="H80" i="3" s="1"/>
  <c r="F79" i="3"/>
  <c r="E79" i="3"/>
  <c r="G79" i="3" s="1"/>
  <c r="D79" i="3"/>
  <c r="G78" i="3"/>
  <c r="H78" i="3" s="1"/>
  <c r="G77" i="3"/>
  <c r="H77" i="3" s="1"/>
  <c r="G76" i="3"/>
  <c r="H76" i="3" s="1"/>
  <c r="G75" i="3"/>
  <c r="H75" i="3" s="1"/>
  <c r="G74" i="3"/>
  <c r="H74" i="3" s="1"/>
  <c r="G73" i="3"/>
  <c r="H73" i="3"/>
  <c r="G72" i="3"/>
  <c r="H72" i="3" s="1"/>
  <c r="G71" i="3"/>
  <c r="H71" i="3"/>
  <c r="G70" i="3"/>
  <c r="H70" i="3" s="1"/>
  <c r="G69" i="3"/>
  <c r="H69" i="3"/>
  <c r="F68" i="3"/>
  <c r="E68" i="3"/>
  <c r="G68" i="3" s="1"/>
  <c r="D68" i="3"/>
  <c r="G67" i="3"/>
  <c r="H67" i="3" s="1"/>
  <c r="G66" i="3"/>
  <c r="H66" i="3"/>
  <c r="G65" i="3"/>
  <c r="H65" i="3" s="1"/>
  <c r="G64" i="3"/>
  <c r="H64" i="3" s="1"/>
  <c r="G63" i="3"/>
  <c r="H63" i="3" s="1"/>
  <c r="H62" i="3" s="1"/>
  <c r="F62" i="3"/>
  <c r="E62" i="3"/>
  <c r="D62" i="3"/>
  <c r="G61" i="3"/>
  <c r="H61" i="3" s="1"/>
  <c r="G60" i="3"/>
  <c r="H60" i="3" s="1"/>
  <c r="G59" i="3"/>
  <c r="H59" i="3" s="1"/>
  <c r="F58" i="3"/>
  <c r="E58" i="3"/>
  <c r="D58" i="3"/>
  <c r="G57" i="3"/>
  <c r="H57" i="3"/>
  <c r="H56" i="3"/>
  <c r="G56" i="3"/>
  <c r="G55" i="3"/>
  <c r="H55" i="3"/>
  <c r="G54" i="3"/>
  <c r="H54" i="3" s="1"/>
  <c r="G53" i="3"/>
  <c r="H53" i="3"/>
  <c r="H52" i="3"/>
  <c r="G52" i="3"/>
  <c r="G51" i="3"/>
  <c r="H51" i="3"/>
  <c r="G50" i="3"/>
  <c r="H50" i="3" s="1"/>
  <c r="F49" i="3"/>
  <c r="E49" i="3"/>
  <c r="G49" i="3" s="1"/>
  <c r="D49" i="3"/>
  <c r="G48" i="3"/>
  <c r="H48" i="3"/>
  <c r="G47" i="3"/>
  <c r="H47" i="3" s="1"/>
  <c r="G46" i="3"/>
  <c r="H46" i="3"/>
  <c r="G45" i="3"/>
  <c r="H45" i="3" s="1"/>
  <c r="G44" i="3"/>
  <c r="H44" i="3" s="1"/>
  <c r="G43" i="3"/>
  <c r="H43" i="3" s="1"/>
  <c r="G42" i="3"/>
  <c r="H42" i="3" s="1"/>
  <c r="F41" i="3"/>
  <c r="E41" i="3"/>
  <c r="G41" i="3"/>
  <c r="D41" i="3"/>
  <c r="G40" i="3"/>
  <c r="H40" i="3"/>
  <c r="H39" i="3"/>
  <c r="G39" i="3"/>
  <c r="G38" i="3"/>
  <c r="H38" i="3"/>
  <c r="G37" i="3"/>
  <c r="H37" i="3" s="1"/>
  <c r="G36" i="3"/>
  <c r="H36" i="3"/>
  <c r="H35" i="3"/>
  <c r="G35" i="3"/>
  <c r="G34" i="3"/>
  <c r="H34" i="3"/>
  <c r="G33" i="3"/>
  <c r="H33" i="3" s="1"/>
  <c r="G32" i="3"/>
  <c r="H32" i="3"/>
  <c r="H31" i="3"/>
  <c r="G31" i="3"/>
  <c r="F30" i="3"/>
  <c r="E30" i="3"/>
  <c r="G30" i="3" s="1"/>
  <c r="D30" i="3"/>
  <c r="G29" i="3"/>
  <c r="H29" i="3" s="1"/>
  <c r="G28" i="3"/>
  <c r="H28" i="3" s="1"/>
  <c r="G27" i="3"/>
  <c r="H27" i="3" s="1"/>
  <c r="G26" i="3"/>
  <c r="H26" i="3" s="1"/>
  <c r="G25" i="3"/>
  <c r="H25" i="3"/>
  <c r="G24" i="3"/>
  <c r="H24" i="3" s="1"/>
  <c r="G23" i="3"/>
  <c r="H23" i="3"/>
  <c r="G22" i="3"/>
  <c r="H22" i="3" s="1"/>
  <c r="F21" i="3"/>
  <c r="E21" i="3"/>
  <c r="G21" i="3" s="1"/>
  <c r="D21" i="3"/>
  <c r="G20" i="3"/>
  <c r="H20" i="3" s="1"/>
  <c r="G19" i="3"/>
  <c r="H19" i="3" s="1"/>
  <c r="G18" i="3"/>
  <c r="H18" i="3" s="1"/>
  <c r="G17" i="3"/>
  <c r="H17" i="3" s="1"/>
  <c r="F16" i="3"/>
  <c r="E16" i="3"/>
  <c r="D16" i="3"/>
  <c r="G15" i="3"/>
  <c r="H15" i="3"/>
  <c r="G14" i="3"/>
  <c r="H14" i="3" s="1"/>
  <c r="G13" i="3"/>
  <c r="H13" i="3"/>
  <c r="G12" i="3"/>
  <c r="H12" i="3" s="1"/>
  <c r="G11" i="3"/>
  <c r="H11" i="3"/>
  <c r="G10" i="3"/>
  <c r="H10" i="3" s="1"/>
  <c r="E9" i="3"/>
  <c r="G9" i="3" s="1"/>
  <c r="D9" i="3"/>
  <c r="G8" i="3"/>
  <c r="H8" i="3" s="1"/>
  <c r="G7" i="3"/>
  <c r="H7" i="3"/>
  <c r="G6" i="3"/>
  <c r="H6" i="3" s="1"/>
  <c r="E5" i="3"/>
  <c r="G5" i="3" s="1"/>
  <c r="D5" i="3"/>
  <c r="O35" i="6"/>
  <c r="K35" i="6"/>
  <c r="C35" i="6"/>
  <c r="D29" i="6"/>
  <c r="D28" i="6"/>
  <c r="D27" i="6"/>
  <c r="D19" i="6"/>
  <c r="D18" i="6"/>
  <c r="D17" i="6"/>
  <c r="D34" i="6"/>
  <c r="D33" i="6"/>
  <c r="D32" i="6"/>
  <c r="D31" i="6"/>
  <c r="D30" i="6"/>
  <c r="D21" i="6"/>
  <c r="D20" i="6"/>
  <c r="D16" i="6"/>
  <c r="D15" i="6"/>
  <c r="D26" i="6"/>
  <c r="D25" i="6"/>
  <c r="D24" i="6"/>
  <c r="D23" i="6"/>
  <c r="D22" i="6"/>
  <c r="D14" i="6"/>
  <c r="D13" i="6"/>
  <c r="D12" i="6"/>
  <c r="D11" i="6"/>
  <c r="D10" i="6"/>
  <c r="L9" i="6"/>
  <c r="D9" i="6" s="1"/>
  <c r="L8" i="6"/>
  <c r="D8" i="6"/>
  <c r="P7" i="6"/>
  <c r="L7" i="6"/>
  <c r="H7" i="6"/>
  <c r="D7" i="6" s="1"/>
  <c r="P6" i="6"/>
  <c r="P35" i="6" s="1"/>
  <c r="L6" i="6"/>
  <c r="L35" i="6"/>
  <c r="H6" i="6"/>
  <c r="D97" i="2"/>
  <c r="D91" i="2"/>
  <c r="D80" i="2"/>
  <c r="D63" i="2"/>
  <c r="D69" i="2" s="1"/>
  <c r="D42" i="2" s="1"/>
  <c r="D59" i="2" s="1"/>
  <c r="D10" i="2" s="1"/>
  <c r="D111" i="2" s="1"/>
  <c r="D50" i="2"/>
  <c r="D31" i="2"/>
  <c r="D22" i="2"/>
  <c r="D17" i="2"/>
  <c r="F59" i="2" l="1"/>
  <c r="H42" i="2"/>
  <c r="H49" i="3"/>
  <c r="G90" i="3"/>
  <c r="D4" i="4"/>
  <c r="D6" i="6"/>
  <c r="D35" i="6" s="1"/>
  <c r="G16" i="3"/>
  <c r="G58" i="3"/>
  <c r="F4" i="3"/>
  <c r="H96" i="3"/>
  <c r="H9" i="3"/>
  <c r="H58" i="3"/>
  <c r="D4" i="3"/>
  <c r="H30" i="3"/>
  <c r="D5" i="2"/>
  <c r="H16" i="3"/>
  <c r="H90" i="3"/>
  <c r="H68" i="3"/>
  <c r="H79" i="3"/>
  <c r="H21" i="3"/>
  <c r="H5" i="3"/>
  <c r="H41" i="3"/>
  <c r="H35" i="6"/>
  <c r="E4" i="3"/>
  <c r="G4" i="3" s="1"/>
  <c r="G62" i="3"/>
  <c r="F111" i="2" l="1"/>
  <c r="H59" i="2"/>
  <c r="H4" i="3"/>
  <c r="H10" i="2" l="1"/>
  <c r="H111" i="2" l="1"/>
  <c r="H6" i="2" l="1"/>
  <c r="H5" i="2" l="1"/>
  <c r="I5" i="2" l="1"/>
</calcChain>
</file>

<file path=xl/sharedStrings.xml><?xml version="1.0" encoding="utf-8"?>
<sst xmlns="http://schemas.openxmlformats.org/spreadsheetml/2006/main" count="683" uniqueCount="331">
  <si>
    <t>序号</t>
  </si>
  <si>
    <t>市县名称</t>
  </si>
  <si>
    <t>车辆数（辆）</t>
  </si>
  <si>
    <t>座位数（座）</t>
  </si>
  <si>
    <t>系数座位（座）</t>
  </si>
  <si>
    <t>分配金额
（万元）</t>
  </si>
  <si>
    <t>全省合计</t>
  </si>
  <si>
    <t>长沙市小计</t>
  </si>
  <si>
    <t>市本级及所辖区</t>
  </si>
  <si>
    <t>浏阳市</t>
  </si>
  <si>
    <t>宁乡市</t>
  </si>
  <si>
    <t>株洲市小计</t>
  </si>
  <si>
    <t>株洲县</t>
  </si>
  <si>
    <t>醴陵市</t>
  </si>
  <si>
    <t>攸县</t>
  </si>
  <si>
    <t>茶陵县</t>
  </si>
  <si>
    <t>炎陵县</t>
  </si>
  <si>
    <t>湘潭市小计</t>
  </si>
  <si>
    <t>湘潭县</t>
  </si>
  <si>
    <t>湘乡市</t>
  </si>
  <si>
    <t>韶山市</t>
  </si>
  <si>
    <t>衡阳市小计</t>
  </si>
  <si>
    <t>衡南县</t>
  </si>
  <si>
    <t>衡阳县</t>
  </si>
  <si>
    <t>衡山县</t>
  </si>
  <si>
    <t>衡东县</t>
  </si>
  <si>
    <t>常宁市</t>
  </si>
  <si>
    <t>祁东县</t>
  </si>
  <si>
    <t>耒阳市</t>
  </si>
  <si>
    <t>邵阳市小计</t>
  </si>
  <si>
    <t>邵东县</t>
  </si>
  <si>
    <t>新邵县</t>
  </si>
  <si>
    <t>隆回县</t>
  </si>
  <si>
    <t>武冈市</t>
  </si>
  <si>
    <t>洞口县</t>
  </si>
  <si>
    <t>新宁县</t>
  </si>
  <si>
    <t>邵阳县</t>
  </si>
  <si>
    <t>城步苗族自治县</t>
  </si>
  <si>
    <t>绥宁县</t>
  </si>
  <si>
    <t>岳阳市小计</t>
  </si>
  <si>
    <t>汨罗市</t>
  </si>
  <si>
    <t>平江县</t>
  </si>
  <si>
    <t>湘阴县</t>
  </si>
  <si>
    <t>临湘市</t>
  </si>
  <si>
    <t>华容县</t>
  </si>
  <si>
    <t>岳阳县</t>
  </si>
  <si>
    <t>常德市小计</t>
  </si>
  <si>
    <t>津市市</t>
  </si>
  <si>
    <t>安乡县</t>
  </si>
  <si>
    <t>汉寿县</t>
  </si>
  <si>
    <t>澧县</t>
  </si>
  <si>
    <t>临澧县</t>
  </si>
  <si>
    <t>桃源县</t>
  </si>
  <si>
    <t>石门县</t>
  </si>
  <si>
    <t>张家界市小计</t>
  </si>
  <si>
    <t>慈利县</t>
  </si>
  <si>
    <t>桑植县</t>
  </si>
  <si>
    <t>益阳市小计</t>
  </si>
  <si>
    <t>沅江市</t>
  </si>
  <si>
    <t>南县</t>
  </si>
  <si>
    <t>桃江县</t>
  </si>
  <si>
    <t>安化县</t>
  </si>
  <si>
    <t>永州市小计</t>
  </si>
  <si>
    <t>东安县</t>
  </si>
  <si>
    <t>道县</t>
  </si>
  <si>
    <t>宁远县</t>
  </si>
  <si>
    <t>江永县</t>
  </si>
  <si>
    <t>江华瑶族自治县</t>
  </si>
  <si>
    <t>蓝山县</t>
  </si>
  <si>
    <t>新田县</t>
  </si>
  <si>
    <t>双牌县</t>
  </si>
  <si>
    <t>祁阳县</t>
  </si>
  <si>
    <t>郴州市小计</t>
  </si>
  <si>
    <t>资兴市</t>
  </si>
  <si>
    <t>桂阳县</t>
  </si>
  <si>
    <t>永兴县</t>
  </si>
  <si>
    <t>宜章县</t>
  </si>
  <si>
    <t>嘉禾县</t>
  </si>
  <si>
    <t>临武县</t>
  </si>
  <si>
    <t>汝城县</t>
  </si>
  <si>
    <t>桂东县</t>
  </si>
  <si>
    <t>安仁县</t>
  </si>
  <si>
    <t>娄底市小计</t>
  </si>
  <si>
    <t>涟源市</t>
  </si>
  <si>
    <t>冷水江市</t>
  </si>
  <si>
    <t>双峰县</t>
  </si>
  <si>
    <t>新化县</t>
  </si>
  <si>
    <t>怀化市小计</t>
  </si>
  <si>
    <t>沅陵县</t>
  </si>
  <si>
    <t>辰溪县</t>
  </si>
  <si>
    <t>溆浦县</t>
  </si>
  <si>
    <t>麻阳苗族自治县</t>
  </si>
  <si>
    <t>新晃侗族自治县</t>
  </si>
  <si>
    <t>芷江侗族自治县</t>
  </si>
  <si>
    <t>中方县</t>
  </si>
  <si>
    <t>洪江市</t>
  </si>
  <si>
    <t>洪江区</t>
  </si>
  <si>
    <t>会同县</t>
  </si>
  <si>
    <t>靖州苗族侗族自治县</t>
  </si>
  <si>
    <t>通道侗族自治县</t>
  </si>
  <si>
    <t>湘西土家族苗族自治州小计</t>
  </si>
  <si>
    <t>序号</t>
    <phoneticPr fontId="5" type="noConversion"/>
  </si>
  <si>
    <t>市县名称</t>
    <phoneticPr fontId="5" type="noConversion"/>
  </si>
  <si>
    <t>城镇人口
（万人）</t>
    <phoneticPr fontId="5" type="noConversion"/>
  </si>
  <si>
    <t>系数</t>
    <phoneticPr fontId="5" type="noConversion"/>
  </si>
  <si>
    <t>测算参数</t>
    <phoneticPr fontId="5" type="noConversion"/>
  </si>
  <si>
    <t>全省合计</t>
    <phoneticPr fontId="5" type="noConversion"/>
  </si>
  <si>
    <t>长沙市</t>
    <phoneticPr fontId="5" type="noConversion"/>
  </si>
  <si>
    <t>市本级及所辖区</t>
    <phoneticPr fontId="5" type="noConversion"/>
  </si>
  <si>
    <t>株洲市</t>
    <phoneticPr fontId="5" type="noConversion"/>
  </si>
  <si>
    <t>株洲市小计</t>
    <phoneticPr fontId="5" type="noConversion"/>
  </si>
  <si>
    <t>城步县</t>
  </si>
  <si>
    <t>江华县</t>
  </si>
  <si>
    <t>麻阳县</t>
  </si>
  <si>
    <t>新晃县</t>
  </si>
  <si>
    <t>芷江县</t>
  </si>
  <si>
    <t>靖州县</t>
  </si>
  <si>
    <t>通道县</t>
  </si>
  <si>
    <t>长沙市</t>
  </si>
  <si>
    <t>宁乡县</t>
  </si>
  <si>
    <t>株洲市</t>
  </si>
  <si>
    <t>湘潭市</t>
  </si>
  <si>
    <t>衡阳市</t>
  </si>
  <si>
    <t>邵阳市</t>
  </si>
  <si>
    <t>岳阳市</t>
  </si>
  <si>
    <t>常德市</t>
  </si>
  <si>
    <t>张家界市</t>
  </si>
  <si>
    <t>益阳市</t>
  </si>
  <si>
    <t>市本级及所辖区（含大通湖区）</t>
  </si>
  <si>
    <t>永州市</t>
  </si>
  <si>
    <t>郴州市</t>
  </si>
  <si>
    <t>娄底市</t>
  </si>
  <si>
    <t>怀化市</t>
  </si>
  <si>
    <t>湘西土家族苗族自治州</t>
  </si>
  <si>
    <t>备注</t>
  </si>
  <si>
    <t>市、县
（区）</t>
  </si>
  <si>
    <t>长沙</t>
  </si>
  <si>
    <t>市区</t>
  </si>
  <si>
    <t>长沙县</t>
  </si>
  <si>
    <t>望城区</t>
  </si>
  <si>
    <t>株洲</t>
  </si>
  <si>
    <t>醴陵</t>
  </si>
  <si>
    <t>岳阳</t>
  </si>
  <si>
    <t>永州</t>
  </si>
  <si>
    <t>湘潭</t>
  </si>
  <si>
    <t>邵阳</t>
  </si>
  <si>
    <t>娄底</t>
  </si>
  <si>
    <t>冷水江</t>
  </si>
  <si>
    <t>怀化</t>
  </si>
  <si>
    <t>衡阳</t>
  </si>
  <si>
    <t>郴州</t>
  </si>
  <si>
    <t>合计</t>
  </si>
  <si>
    <t>车辆数</t>
  </si>
  <si>
    <t>运营月份</t>
  </si>
  <si>
    <t>车辆等级</t>
  </si>
  <si>
    <t>补助金额（万元）</t>
  </si>
  <si>
    <t>附件8</t>
    <phoneticPr fontId="5" type="noConversion"/>
  </si>
  <si>
    <t>纯电动巡游出租车数（台）</t>
    <phoneticPr fontId="5" type="noConversion"/>
  </si>
  <si>
    <t>2017年度补贴金额（万元）</t>
    <phoneticPr fontId="5" type="noConversion"/>
  </si>
  <si>
    <t>序号</t>
    <phoneticPr fontId="1" type="noConversion"/>
  </si>
  <si>
    <t>城市</t>
    <phoneticPr fontId="1" type="noConversion"/>
  </si>
  <si>
    <t>金额（万元）</t>
    <phoneticPr fontId="1" type="noConversion"/>
  </si>
  <si>
    <t>实施单位</t>
    <phoneticPr fontId="5" type="noConversion"/>
  </si>
  <si>
    <t>实施项目</t>
    <phoneticPr fontId="5" type="noConversion"/>
  </si>
  <si>
    <t>备注</t>
    <phoneticPr fontId="5" type="noConversion"/>
  </si>
  <si>
    <t>省道路运输管理局</t>
    <phoneticPr fontId="5" type="noConversion"/>
  </si>
  <si>
    <t>2017年度省统筹资金用于“城乡道路客运油补和新能源车运营监管平台”运维资金分配明细表</t>
    <phoneticPr fontId="5" type="noConversion"/>
  </si>
  <si>
    <t>“城乡道路客运油补和新能源车运营监管平台”运营、维护支出</t>
    <phoneticPr fontId="5" type="noConversion"/>
  </si>
  <si>
    <t>补贴金额（万元）</t>
    <phoneticPr fontId="5" type="noConversion"/>
  </si>
  <si>
    <t>地区</t>
    <phoneticPr fontId="5" type="noConversion"/>
  </si>
  <si>
    <t>奖补金额（万元）</t>
    <phoneticPr fontId="5" type="noConversion"/>
  </si>
  <si>
    <t>全省合计</t>
    <phoneticPr fontId="5" type="noConversion"/>
  </si>
  <si>
    <t>补贴标准（万元/台）</t>
    <phoneticPr fontId="5" type="noConversion"/>
  </si>
  <si>
    <t>备注：该项工作由省财政厅会同省经济和信息化委员会根据各地上报情况制定市州县分配明细表。</t>
    <phoneticPr fontId="1" type="noConversion"/>
  </si>
  <si>
    <t>宁乡市</t>
    <phoneticPr fontId="5" type="noConversion"/>
  </si>
  <si>
    <t>株洲市</t>
    <phoneticPr fontId="5" type="noConversion"/>
  </si>
  <si>
    <t>湘潭市</t>
    <phoneticPr fontId="5" type="noConversion"/>
  </si>
  <si>
    <t>衡阳市</t>
    <phoneticPr fontId="5" type="noConversion"/>
  </si>
  <si>
    <t>邵阳市</t>
    <phoneticPr fontId="5" type="noConversion"/>
  </si>
  <si>
    <t>岳阳市</t>
    <phoneticPr fontId="5" type="noConversion"/>
  </si>
  <si>
    <t>常德市</t>
    <phoneticPr fontId="5" type="noConversion"/>
  </si>
  <si>
    <t>张家界市</t>
    <phoneticPr fontId="5" type="noConversion"/>
  </si>
  <si>
    <t>益阳市</t>
    <phoneticPr fontId="5" type="noConversion"/>
  </si>
  <si>
    <t>永州市</t>
    <phoneticPr fontId="5" type="noConversion"/>
  </si>
  <si>
    <t>郴州市</t>
    <phoneticPr fontId="5" type="noConversion"/>
  </si>
  <si>
    <t>娄底市</t>
    <phoneticPr fontId="5" type="noConversion"/>
  </si>
  <si>
    <t>怀化市</t>
    <phoneticPr fontId="5" type="noConversion"/>
  </si>
  <si>
    <t>吉首市</t>
    <phoneticPr fontId="5" type="noConversion"/>
  </si>
  <si>
    <t>泸溪县</t>
    <phoneticPr fontId="5" type="noConversion"/>
  </si>
  <si>
    <t>凤凰县</t>
    <phoneticPr fontId="5" type="noConversion"/>
  </si>
  <si>
    <t>花垣县</t>
    <phoneticPr fontId="5" type="noConversion"/>
  </si>
  <si>
    <t>保靖县</t>
    <phoneticPr fontId="5" type="noConversion"/>
  </si>
  <si>
    <t>古丈县</t>
    <phoneticPr fontId="5" type="noConversion"/>
  </si>
  <si>
    <t>永顺县</t>
    <phoneticPr fontId="5" type="noConversion"/>
  </si>
  <si>
    <t>龙山县</t>
    <phoneticPr fontId="5" type="noConversion"/>
  </si>
  <si>
    <t>附件1</t>
    <phoneticPr fontId="1" type="noConversion"/>
  </si>
  <si>
    <t>附件3</t>
    <phoneticPr fontId="9" type="noConversion"/>
  </si>
  <si>
    <t>附件4</t>
    <phoneticPr fontId="1" type="noConversion"/>
  </si>
  <si>
    <t>附件5</t>
    <phoneticPr fontId="1" type="noConversion"/>
  </si>
  <si>
    <t>附件6</t>
    <phoneticPr fontId="5" type="noConversion"/>
  </si>
  <si>
    <t>附件7</t>
    <phoneticPr fontId="1" type="noConversion"/>
  </si>
  <si>
    <t>序号</t>
    <phoneticPr fontId="9" type="noConversion"/>
  </si>
  <si>
    <t>张家界</t>
  </si>
  <si>
    <t>湘西</t>
  </si>
  <si>
    <t>附件11</t>
    <phoneticPr fontId="5" type="noConversion"/>
  </si>
  <si>
    <t>纯电动公交车</t>
  </si>
  <si>
    <t>插电式混合动力（含增程式）公交车</t>
  </si>
  <si>
    <t>燃料电池公交车</t>
  </si>
  <si>
    <t>超级电容公交车</t>
  </si>
  <si>
    <t>6≤L＜8</t>
  </si>
  <si>
    <t>8≤L＜10</t>
  </si>
  <si>
    <t>L≥10</t>
  </si>
  <si>
    <t>L≥6</t>
  </si>
  <si>
    <t>拨款金额数  （万元）</t>
    <phoneticPr fontId="1" type="noConversion"/>
  </si>
  <si>
    <t>存量部分车辆数（辆）</t>
    <phoneticPr fontId="1" type="noConversion"/>
  </si>
  <si>
    <t>拨款金额数         （万元）</t>
    <phoneticPr fontId="1" type="noConversion"/>
  </si>
  <si>
    <t>2018年度省统筹资金用于2014年12月31日前购置节能与新能源公交车运营补贴分配明细表</t>
    <phoneticPr fontId="9" type="noConversion"/>
  </si>
  <si>
    <t>运营里程达到补贴标准的节能与新能源公交车</t>
    <phoneticPr fontId="1" type="noConversion"/>
  </si>
  <si>
    <t>非插电式混合动力</t>
    <phoneticPr fontId="1" type="noConversion"/>
  </si>
  <si>
    <t>备注：永州市区19台非插电式混合动力车已于2018年8月9日注销，每台车符合补助标准运营月份为7个月，故计算补贴金额为2*19/12*7=22.16万元</t>
    <phoneticPr fontId="1" type="noConversion"/>
  </si>
  <si>
    <t>2018年度全省农村道路客运油价补贴分配明细表</t>
    <phoneticPr fontId="1" type="noConversion"/>
  </si>
  <si>
    <t>2017年度清算资金</t>
    <phoneticPr fontId="1" type="noConversion"/>
  </si>
  <si>
    <t>应发金额（万元)</t>
    <phoneticPr fontId="1" type="noConversion"/>
  </si>
  <si>
    <t>2018年度全省农村水路客运油价补贴资金分配明细表</t>
    <phoneticPr fontId="9" type="noConversion"/>
  </si>
  <si>
    <t>船舶数（艘）</t>
    <phoneticPr fontId="9" type="noConversion"/>
  </si>
  <si>
    <t xml:space="preserve">全年经营船舶客位数   </t>
    <phoneticPr fontId="9" type="noConversion"/>
  </si>
  <si>
    <t>经营不满一年船舶客位数</t>
    <phoneticPr fontId="9" type="noConversion"/>
  </si>
  <si>
    <t>船舶客位数合计</t>
    <phoneticPr fontId="9" type="noConversion"/>
  </si>
  <si>
    <t>邵阳县</t>
    <phoneticPr fontId="9" type="noConversion"/>
  </si>
  <si>
    <t>说明：1、 益阳市本级及辖区含大通湖区船舶客位为118 ,补助资金7万元。</t>
    <phoneticPr fontId="9" type="noConversion"/>
  </si>
  <si>
    <t xml:space="preserve">      2、2018年度岛际农村水路客运成品油补助资金7555 万元,每客位补助 589.529 元。</t>
    <phoneticPr fontId="9" type="noConversion"/>
  </si>
  <si>
    <t>市县名称</t>
    <phoneticPr fontId="9" type="noConversion"/>
  </si>
  <si>
    <t>应分配补贴金额（万元）</t>
    <phoneticPr fontId="9" type="noConversion"/>
  </si>
  <si>
    <t>2018年度省统筹资金用于新能源出租车运营补贴分配明细表</t>
    <phoneticPr fontId="5" type="noConversion"/>
  </si>
  <si>
    <t>郴州市</t>
    <phoneticPr fontId="1" type="noConversion"/>
  </si>
  <si>
    <t>郴州市小计</t>
    <phoneticPr fontId="1" type="noConversion"/>
  </si>
  <si>
    <t>市本级及所辖区</t>
    <phoneticPr fontId="1" type="noConversion"/>
  </si>
  <si>
    <t>县市区</t>
  </si>
  <si>
    <t>2018年下半年道路运输“隐患清零”奖补资金明细表</t>
    <phoneticPr fontId="1" type="noConversion"/>
  </si>
  <si>
    <t>备注</t>
    <phoneticPr fontId="1" type="noConversion"/>
  </si>
  <si>
    <t>长沙市</t>
    <phoneticPr fontId="1" type="noConversion"/>
  </si>
  <si>
    <t>小计</t>
    <phoneticPr fontId="1" type="noConversion"/>
  </si>
  <si>
    <t>株洲市</t>
    <phoneticPr fontId="1" type="noConversion"/>
  </si>
  <si>
    <t>湘潭市</t>
    <phoneticPr fontId="1" type="noConversion"/>
  </si>
  <si>
    <t>市本级及所辖区</t>
    <phoneticPr fontId="1" type="noConversion"/>
  </si>
  <si>
    <t>衡阳市</t>
    <phoneticPr fontId="1" type="noConversion"/>
  </si>
  <si>
    <t>邵阳市</t>
    <phoneticPr fontId="1" type="noConversion"/>
  </si>
  <si>
    <t>岳阳市</t>
    <phoneticPr fontId="1" type="noConversion"/>
  </si>
  <si>
    <t>常德市</t>
    <phoneticPr fontId="1" type="noConversion"/>
  </si>
  <si>
    <t>益阳市</t>
    <phoneticPr fontId="1" type="noConversion"/>
  </si>
  <si>
    <t>大通湖区10万元</t>
    <phoneticPr fontId="1" type="noConversion"/>
  </si>
  <si>
    <t>永州市</t>
    <phoneticPr fontId="1" type="noConversion"/>
  </si>
  <si>
    <t>郴州市</t>
    <phoneticPr fontId="1" type="noConversion"/>
  </si>
  <si>
    <t>娄底市</t>
    <phoneticPr fontId="1" type="noConversion"/>
  </si>
  <si>
    <t>怀化市</t>
    <phoneticPr fontId="1" type="noConversion"/>
  </si>
  <si>
    <t>湘西自治州</t>
    <phoneticPr fontId="1" type="noConversion"/>
  </si>
  <si>
    <t>保靖县</t>
  </si>
  <si>
    <t>市州</t>
    <phoneticPr fontId="1" type="noConversion"/>
  </si>
  <si>
    <t>全省合计</t>
    <phoneticPr fontId="1" type="noConversion"/>
  </si>
  <si>
    <t>奖补资金（万元）</t>
    <phoneticPr fontId="1" type="noConversion"/>
  </si>
  <si>
    <t>2018年度省统筹资金用于“两客”智能监管平台资金分配明细表</t>
    <phoneticPr fontId="13" type="noConversion"/>
  </si>
  <si>
    <t>省交通运输厅</t>
    <phoneticPr fontId="5" type="noConversion"/>
  </si>
  <si>
    <t>“两客”智能监管平台建设费用</t>
    <phoneticPr fontId="5" type="noConversion"/>
  </si>
  <si>
    <t>单位：万元</t>
    <phoneticPr fontId="1" type="noConversion"/>
  </si>
  <si>
    <t>附件9</t>
    <phoneticPr fontId="5" type="noConversion"/>
  </si>
  <si>
    <t>2018年度省统筹资金用于水路客运行业结构调整补助资金分配明细表</t>
    <phoneticPr fontId="5" type="noConversion"/>
  </si>
  <si>
    <t>地区</t>
  </si>
  <si>
    <t>省统筹资金拨付金额（万元）</t>
  </si>
  <si>
    <t>省水运局</t>
  </si>
  <si>
    <t>附件10</t>
    <phoneticPr fontId="1" type="noConversion"/>
  </si>
  <si>
    <t>株洲市</t>
    <phoneticPr fontId="1" type="noConversion"/>
  </si>
  <si>
    <t>常德市</t>
    <phoneticPr fontId="1" type="noConversion"/>
  </si>
  <si>
    <t>娄底市</t>
    <phoneticPr fontId="1" type="noConversion"/>
  </si>
  <si>
    <t>湘潭市</t>
    <phoneticPr fontId="1" type="noConversion"/>
  </si>
  <si>
    <t>奖补项目</t>
    <phoneticPr fontId="1" type="noConversion"/>
  </si>
  <si>
    <t>公交都市创建</t>
    <phoneticPr fontId="1" type="noConversion"/>
  </si>
  <si>
    <t>综合运输示范城市建设</t>
    <phoneticPr fontId="1" type="noConversion"/>
  </si>
  <si>
    <t>全省合计</t>
    <phoneticPr fontId="1" type="noConversion"/>
  </si>
  <si>
    <t>2018年度全省农村客运和出租车行业油补及省统筹资金部分资金第三方审计服务</t>
    <phoneticPr fontId="5" type="noConversion"/>
  </si>
  <si>
    <t>2018年度省统筹资金用于油补第三方审计资金分配明细表</t>
    <phoneticPr fontId="5" type="noConversion"/>
  </si>
  <si>
    <t>2018年度省统筹资金用于“绿色公交”奖励资金分配明细表</t>
    <phoneticPr fontId="5" type="noConversion"/>
  </si>
  <si>
    <t>2018年度省统筹资金用于公交都市创建奖补资金分配明细表</t>
    <phoneticPr fontId="1" type="noConversion"/>
  </si>
  <si>
    <t>附件12</t>
    <phoneticPr fontId="5" type="noConversion"/>
  </si>
  <si>
    <t>附件13</t>
    <phoneticPr fontId="5" type="noConversion"/>
  </si>
  <si>
    <t>2018年度省统筹资金用于新能源农村道路客运车运营补贴分配明细表</t>
    <phoneticPr fontId="1" type="noConversion"/>
  </si>
  <si>
    <t>中型</t>
  </si>
  <si>
    <t>大型</t>
  </si>
  <si>
    <t>新化</t>
  </si>
  <si>
    <t>备注：补助标准为，小型车2万元/辆/年，中型车3万元/辆/年，大型车4万元/辆/年。</t>
    <phoneticPr fontId="1" type="noConversion"/>
  </si>
  <si>
    <t>（单位：万元）</t>
  </si>
  <si>
    <t>项目</t>
  </si>
  <si>
    <t>拟安排资金</t>
  </si>
  <si>
    <t>小计</t>
  </si>
  <si>
    <t>新能源车运营补助</t>
  </si>
  <si>
    <t>新能源农村道路客运车</t>
  </si>
  <si>
    <t>新能源出租车</t>
  </si>
  <si>
    <t>农村客运发展和城乡客运一体化</t>
  </si>
  <si>
    <t>水路客运</t>
  </si>
  <si>
    <t>水路客运行业结构调整补助</t>
  </si>
  <si>
    <r>
      <t>“</t>
    </r>
    <r>
      <rPr>
        <sz val="11"/>
        <color indexed="8"/>
        <rFont val="宋体"/>
        <family val="3"/>
        <charset val="134"/>
      </rPr>
      <t>绿色公交</t>
    </r>
    <r>
      <rPr>
        <sz val="11"/>
        <color indexed="8"/>
        <rFont val="Times New Roman"/>
        <family val="1"/>
      </rPr>
      <t>”</t>
    </r>
    <r>
      <rPr>
        <sz val="11"/>
        <color indexed="8"/>
        <rFont val="宋体"/>
        <family val="3"/>
        <charset val="134"/>
      </rPr>
      <t>奖励</t>
    </r>
  </si>
  <si>
    <t>公交都市试点城市</t>
  </si>
  <si>
    <t>长沙市公交都市定额补助</t>
  </si>
  <si>
    <t>油补工作监管</t>
  </si>
  <si>
    <t>油补监管平台运维</t>
  </si>
  <si>
    <t>道路运输隐患清零奖补</t>
    <phoneticPr fontId="1" type="noConversion"/>
  </si>
  <si>
    <t>“两客”智能监管平台建设</t>
    <phoneticPr fontId="1" type="noConversion"/>
  </si>
  <si>
    <r>
      <t>2014</t>
    </r>
    <r>
      <rPr>
        <sz val="11"/>
        <color indexed="8"/>
        <rFont val="宋体"/>
        <family val="3"/>
        <charset val="134"/>
      </rPr>
      <t>年</t>
    </r>
    <r>
      <rPr>
        <sz val="11"/>
        <color indexed="8"/>
        <rFont val="Times New Roman"/>
        <family val="1"/>
      </rPr>
      <t>12</t>
    </r>
    <r>
      <rPr>
        <sz val="11"/>
        <color indexed="8"/>
        <rFont val="宋体"/>
        <family val="3"/>
        <charset val="134"/>
      </rPr>
      <t>月</t>
    </r>
    <r>
      <rPr>
        <sz val="11"/>
        <color indexed="8"/>
        <rFont val="Times New Roman"/>
        <family val="1"/>
      </rPr>
      <t>31</t>
    </r>
    <r>
      <rPr>
        <sz val="11"/>
        <color indexed="8"/>
        <rFont val="宋体"/>
        <family val="3"/>
        <charset val="134"/>
      </rPr>
      <t>日前存量新能源公交</t>
    </r>
    <phoneticPr fontId="1" type="noConversion"/>
  </si>
  <si>
    <t>行业油价补贴</t>
    <phoneticPr fontId="1" type="noConversion"/>
  </si>
  <si>
    <t>农村道路客运油补</t>
    <phoneticPr fontId="1" type="noConversion"/>
  </si>
  <si>
    <t>出租车油补</t>
    <phoneticPr fontId="1" type="noConversion"/>
  </si>
  <si>
    <t>农村水路客运油补</t>
    <phoneticPr fontId="1" type="noConversion"/>
  </si>
  <si>
    <t>省统筹资金</t>
    <phoneticPr fontId="1" type="noConversion"/>
  </si>
  <si>
    <t>序号</t>
    <phoneticPr fontId="1" type="noConversion"/>
  </si>
  <si>
    <t>项目</t>
    <phoneticPr fontId="1" type="noConversion"/>
  </si>
  <si>
    <r>
      <t>2018</t>
    </r>
    <r>
      <rPr>
        <sz val="18"/>
        <color indexed="8"/>
        <rFont val="方正小标宋简体"/>
        <family val="4"/>
        <charset val="134"/>
      </rPr>
      <t>年度全省农村客运和出租车行业油补及省统筹资金分配安排</t>
    </r>
    <phoneticPr fontId="1" type="noConversion"/>
  </si>
  <si>
    <t>油补监管平台升级改造</t>
    <phoneticPr fontId="1" type="noConversion"/>
  </si>
  <si>
    <t>备注：存量新能源公交车还有一部分因目录调整没有获得国家补贴的车辆尚未统计完成，从公交都市试点城市里列支。</t>
    <phoneticPr fontId="1" type="noConversion"/>
  </si>
  <si>
    <t>南岳区5万元</t>
    <phoneticPr fontId="1" type="noConversion"/>
  </si>
  <si>
    <t>市本级及所辖区</t>
    <phoneticPr fontId="1" type="noConversion"/>
  </si>
  <si>
    <t>其中市本级30万元，西洞庭管理区10元，鼎城区5万元</t>
    <phoneticPr fontId="1" type="noConversion"/>
  </si>
  <si>
    <t>油补第三方审计、油补培训</t>
    <phoneticPr fontId="1" type="noConversion"/>
  </si>
  <si>
    <t>嘉禾县</t>
    <phoneticPr fontId="1" type="noConversion"/>
  </si>
  <si>
    <t>折算标台数</t>
    <phoneticPr fontId="5" type="noConversion"/>
  </si>
  <si>
    <t>湘西土家族苗族自治州</t>
    <phoneticPr fontId="5" type="noConversion"/>
  </si>
  <si>
    <t>附件</t>
    <phoneticPr fontId="5" type="noConversion"/>
  </si>
  <si>
    <t>2018年度城市公交车成品油价格补助资金明细表</t>
    <phoneticPr fontId="5" type="noConversion"/>
  </si>
  <si>
    <t>单位：万元</t>
    <phoneticPr fontId="5" type="noConversion"/>
  </si>
  <si>
    <t>渌口区</t>
    <phoneticPr fontId="5" type="noConversion"/>
  </si>
  <si>
    <t>本次拨付</t>
    <phoneticPr fontId="5" type="noConversion"/>
  </si>
  <si>
    <t>分配总金额</t>
    <phoneticPr fontId="5" type="noConversion"/>
  </si>
  <si>
    <t>已拨付金额</t>
    <phoneticPr fontId="5"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</si>
</sst>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176" formatCode="0.00_ ;[Red]\-0.00\ "/>
    <numFmt numFmtId="177" formatCode="0_);[Red]\(0\)"/>
    <numFmt numFmtId="178" formatCode="0_ "/>
    <numFmt numFmtId="179" formatCode="0;[Red]0"/>
    <numFmt numFmtId="180" formatCode="0.0_ ;[Red]\-0.0\ "/>
    <numFmt numFmtId="181" formatCode="0_ ;[Red]\-0\ "/>
    <numFmt numFmtId="182" formatCode="0.00_);[Red]\(0.00\)"/>
    <numFmt numFmtId="183" formatCode="0.0_);[Red]\(0.0\)"/>
    <numFmt numFmtId="184" formatCode="0.00_ "/>
  </numFmts>
  <fonts count="59" x14ac:knownFonts="1">
    <font>
      <sz val="11"/>
      <color theme="1"/>
      <name val="宋体"/>
      <charset val="134"/>
      <scheme val="minor"/>
    </font>
    <font>
      <sz val="9"/>
      <name val="宋体"/>
      <family val="3"/>
      <charset val="134"/>
    </font>
    <font>
      <sz val="11"/>
      <color indexed="8"/>
      <name val="宋体"/>
      <family val="3"/>
      <charset val="134"/>
    </font>
    <font>
      <sz val="12"/>
      <name val="宋体"/>
      <family val="3"/>
      <charset val="134"/>
    </font>
    <font>
      <sz val="10"/>
      <name val="Arial"/>
      <family val="2"/>
    </font>
    <font>
      <sz val="9"/>
      <name val="宋体"/>
      <family val="3"/>
      <charset val="134"/>
    </font>
    <font>
      <sz val="10"/>
      <name val="Times New Roman"/>
      <family val="1"/>
    </font>
    <font>
      <b/>
      <sz val="10"/>
      <name val="宋体"/>
      <family val="3"/>
      <charset val="134"/>
    </font>
    <font>
      <sz val="10"/>
      <name val="宋体"/>
      <family val="3"/>
      <charset val="134"/>
    </font>
    <font>
      <sz val="9"/>
      <name val="宋体"/>
      <family val="3"/>
      <charset val="134"/>
    </font>
    <font>
      <b/>
      <sz val="9"/>
      <name val="宋体"/>
      <family val="3"/>
      <charset val="134"/>
    </font>
    <font>
      <b/>
      <sz val="10"/>
      <name val="宋体"/>
      <family val="3"/>
      <charset val="134"/>
    </font>
    <font>
      <sz val="10"/>
      <name val="宋体"/>
      <family val="3"/>
      <charset val="134"/>
    </font>
    <font>
      <sz val="10"/>
      <name val="MS Sans Serif"/>
      <family val="2"/>
    </font>
    <font>
      <sz val="8"/>
      <name val="宋体"/>
      <family val="3"/>
      <charset val="134"/>
    </font>
    <font>
      <sz val="12"/>
      <name val="Times New Roman"/>
      <family val="1"/>
    </font>
    <font>
      <sz val="16"/>
      <name val="方正小标宋简体"/>
      <family val="4"/>
      <charset val="134"/>
    </font>
    <font>
      <sz val="16"/>
      <color indexed="8"/>
      <name val="仿宋_GB2312"/>
      <family val="3"/>
      <charset val="134"/>
    </font>
    <font>
      <sz val="10"/>
      <color indexed="8"/>
      <name val="宋体"/>
      <family val="3"/>
      <charset val="134"/>
    </font>
    <font>
      <b/>
      <sz val="10"/>
      <name val="Times New Roman"/>
      <family val="1"/>
    </font>
    <font>
      <sz val="11"/>
      <color indexed="8"/>
      <name val="Times New Roman"/>
      <family val="1"/>
    </font>
    <font>
      <sz val="10"/>
      <color indexed="8"/>
      <name val="Times New Roman"/>
      <family val="1"/>
    </font>
    <font>
      <sz val="10"/>
      <color indexed="8"/>
      <name val="Times New Roman"/>
      <family val="1"/>
    </font>
    <font>
      <sz val="10"/>
      <color indexed="8"/>
      <name val="Times New Roman"/>
      <family val="1"/>
    </font>
    <font>
      <sz val="16"/>
      <name val="仿宋_GB2312"/>
      <family val="3"/>
      <charset val="134"/>
    </font>
    <font>
      <sz val="10"/>
      <color indexed="10"/>
      <name val="Times New Roman"/>
      <family val="1"/>
    </font>
    <font>
      <sz val="16"/>
      <name val="Times New Roman"/>
      <family val="1"/>
    </font>
    <font>
      <sz val="16"/>
      <color indexed="8"/>
      <name val="宋体"/>
      <family val="3"/>
      <charset val="134"/>
    </font>
    <font>
      <sz val="16"/>
      <color indexed="8"/>
      <name val="宋体"/>
      <family val="3"/>
      <charset val="134"/>
    </font>
    <font>
      <b/>
      <sz val="11"/>
      <color indexed="8"/>
      <name val="宋体"/>
      <family val="3"/>
      <charset val="134"/>
    </font>
    <font>
      <b/>
      <sz val="10"/>
      <color indexed="8"/>
      <name val="宋体"/>
      <family val="3"/>
      <charset val="134"/>
    </font>
    <font>
      <sz val="10"/>
      <color indexed="8"/>
      <name val="宋体"/>
      <family val="3"/>
      <charset val="134"/>
    </font>
    <font>
      <sz val="16"/>
      <name val="宋体"/>
      <family val="3"/>
      <charset val="134"/>
    </font>
    <font>
      <sz val="10"/>
      <color indexed="8"/>
      <name val="宋体"/>
      <family val="3"/>
      <charset val="134"/>
    </font>
    <font>
      <sz val="9"/>
      <color indexed="8"/>
      <name val="宋体"/>
      <family val="3"/>
      <charset val="134"/>
    </font>
    <font>
      <b/>
      <sz val="10"/>
      <color indexed="8"/>
      <name val="Times New Roman"/>
      <family val="1"/>
    </font>
    <font>
      <b/>
      <sz val="11"/>
      <color indexed="8"/>
      <name val="宋体"/>
      <family val="3"/>
      <charset val="134"/>
    </font>
    <font>
      <sz val="10"/>
      <color indexed="8"/>
      <name val="宋体"/>
      <family val="3"/>
      <charset val="134"/>
    </font>
    <font>
      <b/>
      <sz val="10"/>
      <color indexed="8"/>
      <name val="宋体"/>
      <family val="3"/>
      <charset val="134"/>
    </font>
    <font>
      <b/>
      <sz val="10"/>
      <color indexed="62"/>
      <name val="Times New Roman"/>
      <family val="1"/>
    </font>
    <font>
      <sz val="11"/>
      <color indexed="8"/>
      <name val="宋体"/>
      <family val="3"/>
      <charset val="134"/>
    </font>
    <font>
      <sz val="18"/>
      <color indexed="8"/>
      <name val="方正小标宋简体"/>
      <family val="4"/>
      <charset val="134"/>
    </font>
    <font>
      <sz val="18"/>
      <color indexed="8"/>
      <name val="Times New Roman"/>
      <family val="1"/>
    </font>
    <font>
      <sz val="14"/>
      <color indexed="8"/>
      <name val="Times New Roman"/>
      <family val="1"/>
    </font>
    <font>
      <b/>
      <sz val="11"/>
      <color indexed="8"/>
      <name val="宋体"/>
      <family val="3"/>
      <charset val="134"/>
    </font>
    <font>
      <b/>
      <sz val="14"/>
      <color indexed="8"/>
      <name val="Times New Roman"/>
      <family val="1"/>
    </font>
    <font>
      <sz val="14"/>
      <color indexed="8"/>
      <name val="宋体"/>
      <family val="3"/>
      <charset val="134"/>
    </font>
    <font>
      <b/>
      <sz val="10"/>
      <color indexed="10"/>
      <name val="Times New Roman"/>
      <family val="1"/>
    </font>
    <font>
      <sz val="11"/>
      <color theme="1"/>
      <name val="宋体"/>
      <family val="3"/>
      <charset val="134"/>
      <scheme val="minor"/>
    </font>
    <font>
      <sz val="11"/>
      <color theme="1"/>
      <name val="宋体"/>
      <family val="3"/>
      <charset val="134"/>
    </font>
    <font>
      <sz val="10"/>
      <color theme="1"/>
      <name val="宋体"/>
      <family val="3"/>
      <charset val="134"/>
    </font>
    <font>
      <sz val="12"/>
      <color theme="1"/>
      <name val="宋体"/>
      <family val="3"/>
      <charset val="134"/>
    </font>
    <font>
      <sz val="10"/>
      <name val="仿宋_GB2312"/>
      <family val="3"/>
      <charset val="134"/>
    </font>
    <font>
      <sz val="18"/>
      <name val="方正小标宋简体"/>
      <family val="3"/>
      <charset val="134"/>
    </font>
    <font>
      <sz val="11"/>
      <name val="仿宋_GB2312"/>
      <family val="3"/>
      <charset val="134"/>
    </font>
    <font>
      <b/>
      <sz val="11"/>
      <name val="仿宋_GB2312"/>
      <family val="3"/>
      <charset val="134"/>
    </font>
    <font>
      <b/>
      <sz val="11"/>
      <color theme="1"/>
      <name val="仿宋_GB2312"/>
      <family val="3"/>
      <charset val="134"/>
    </font>
    <font>
      <sz val="11"/>
      <color indexed="8"/>
      <name val="仿宋_GB2312"/>
      <family val="3"/>
      <charset val="134"/>
    </font>
    <font>
      <sz val="11"/>
      <color theme="1"/>
      <name val="仿宋_GB2312"/>
      <family val="3"/>
      <charset val="134"/>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bottom style="thin">
        <color indexed="8"/>
      </bottom>
      <diagonal/>
    </border>
    <border>
      <left/>
      <right/>
      <top style="thin">
        <color indexed="8"/>
      </top>
      <bottom/>
      <diagonal/>
    </border>
    <border>
      <left style="thin">
        <color indexed="8"/>
      </left>
      <right style="thin">
        <color indexed="8"/>
      </right>
      <top style="thin">
        <color indexed="8"/>
      </top>
      <bottom/>
      <diagonal/>
    </border>
    <border>
      <left style="thin">
        <color indexed="8"/>
      </left>
      <right/>
      <top style="thin">
        <color indexed="8"/>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s>
  <cellStyleXfs count="16">
    <xf numFmtId="0" fontId="0" fillId="0" borderId="0"/>
    <xf numFmtId="0" fontId="3" fillId="0" borderId="0">
      <alignment vertical="center"/>
    </xf>
    <xf numFmtId="0" fontId="48" fillId="0" borderId="0">
      <alignment vertical="center"/>
    </xf>
    <xf numFmtId="0" fontId="4" fillId="0" borderId="0"/>
    <xf numFmtId="0" fontId="3" fillId="0" borderId="0"/>
    <xf numFmtId="0" fontId="3" fillId="0" borderId="0">
      <alignment vertical="center"/>
    </xf>
    <xf numFmtId="0" fontId="4" fillId="0" borderId="0"/>
    <xf numFmtId="0" fontId="49" fillId="0" borderId="0"/>
    <xf numFmtId="0" fontId="4" fillId="0" borderId="0"/>
    <xf numFmtId="0" fontId="3" fillId="0" borderId="0">
      <alignment vertical="center"/>
    </xf>
    <xf numFmtId="0" fontId="48" fillId="0" borderId="0">
      <alignment vertical="center"/>
    </xf>
    <xf numFmtId="0" fontId="3" fillId="0" borderId="0"/>
    <xf numFmtId="0" fontId="3" fillId="0" borderId="0">
      <alignment vertical="center"/>
    </xf>
    <xf numFmtId="0" fontId="3" fillId="0" borderId="0"/>
    <xf numFmtId="0" fontId="3" fillId="0" borderId="0"/>
    <xf numFmtId="0" fontId="15" fillId="0" borderId="0"/>
  </cellStyleXfs>
  <cellXfs count="323">
    <xf numFmtId="0" fontId="0" fillId="0" borderId="0" xfId="0"/>
    <xf numFmtId="176" fontId="0" fillId="0" borderId="0" xfId="0" applyNumberFormat="1" applyFont="1" applyBorder="1" applyAlignment="1"/>
    <xf numFmtId="176" fontId="8" fillId="0" borderId="1" xfId="0" applyNumberFormat="1" applyFont="1" applyFill="1" applyBorder="1" applyAlignment="1">
      <alignment horizontal="center" vertical="center"/>
    </xf>
    <xf numFmtId="0" fontId="0" fillId="0" borderId="0" xfId="0" applyAlignment="1">
      <alignment horizontal="center" vertical="center"/>
    </xf>
    <xf numFmtId="0" fontId="1" fillId="0" borderId="1" xfId="0" applyFont="1" applyBorder="1" applyAlignment="1" applyProtection="1">
      <alignment horizontal="center" vertical="center"/>
    </xf>
    <xf numFmtId="177" fontId="1" fillId="0" borderId="1" xfId="0" applyNumberFormat="1" applyFont="1" applyBorder="1" applyAlignment="1" applyProtection="1">
      <alignment horizontal="center" vertical="center"/>
    </xf>
    <xf numFmtId="176" fontId="0" fillId="0" borderId="0" xfId="0" applyNumberFormat="1" applyFont="1"/>
    <xf numFmtId="176" fontId="0" fillId="0" borderId="2" xfId="0" applyNumberFormat="1" applyBorder="1" applyAlignment="1"/>
    <xf numFmtId="0" fontId="14" fillId="0" borderId="0" xfId="2" applyFont="1" applyFill="1" applyAlignment="1">
      <alignment horizontal="center" vertical="center"/>
    </xf>
    <xf numFmtId="176" fontId="0" fillId="0" borderId="0" xfId="0" applyNumberFormat="1" applyBorder="1" applyAlignment="1"/>
    <xf numFmtId="176" fontId="7" fillId="0" borderId="1" xfId="0" applyNumberFormat="1" applyFont="1" applyFill="1" applyBorder="1" applyAlignment="1">
      <alignment horizontal="center" vertical="center"/>
    </xf>
    <xf numFmtId="0" fontId="7" fillId="0" borderId="1" xfId="2" applyFont="1" applyBorder="1" applyAlignment="1">
      <alignment horizontal="center" vertical="center" wrapText="1"/>
    </xf>
    <xf numFmtId="176" fontId="7" fillId="0" borderId="1" xfId="2" applyNumberFormat="1" applyFont="1" applyBorder="1" applyAlignment="1">
      <alignment horizontal="center" vertical="center" wrapText="1"/>
    </xf>
    <xf numFmtId="0" fontId="8" fillId="0" borderId="1" xfId="2" applyFont="1" applyBorder="1" applyAlignment="1">
      <alignment horizontal="center" vertical="center" wrapText="1"/>
    </xf>
    <xf numFmtId="0" fontId="2" fillId="0" borderId="0" xfId="0" applyFont="1"/>
    <xf numFmtId="0" fontId="20" fillId="0" borderId="0" xfId="0" applyFont="1"/>
    <xf numFmtId="0" fontId="19" fillId="0" borderId="1" xfId="2" applyFont="1" applyBorder="1" applyAlignment="1">
      <alignment horizontal="center" vertical="center"/>
    </xf>
    <xf numFmtId="0" fontId="19" fillId="0" borderId="1" xfId="9" applyFont="1" applyBorder="1" applyAlignment="1">
      <alignment horizontal="center" vertical="center"/>
    </xf>
    <xf numFmtId="0" fontId="19" fillId="0" borderId="1" xfId="0" applyFont="1" applyBorder="1" applyAlignment="1">
      <alignment horizontal="center" vertical="center"/>
    </xf>
    <xf numFmtId="177" fontId="19" fillId="0" borderId="1" xfId="2" applyNumberFormat="1" applyFont="1" applyFill="1" applyBorder="1" applyAlignment="1">
      <alignment horizontal="center" vertical="center" wrapText="1"/>
    </xf>
    <xf numFmtId="0" fontId="19" fillId="0" borderId="1" xfId="6" applyFont="1" applyBorder="1" applyAlignment="1">
      <alignment horizontal="center" vertical="center"/>
    </xf>
    <xf numFmtId="0" fontId="19" fillId="0" borderId="3" xfId="6" applyFont="1" applyBorder="1" applyAlignment="1">
      <alignment horizontal="center" vertical="center"/>
    </xf>
    <xf numFmtId="0" fontId="21" fillId="0" borderId="1" xfId="0" applyFont="1" applyBorder="1" applyAlignment="1">
      <alignment horizontal="center" vertical="center"/>
    </xf>
    <xf numFmtId="0" fontId="6" fillId="0" borderId="1" xfId="2" applyFont="1" applyBorder="1" applyAlignment="1">
      <alignment horizontal="center" vertical="center"/>
    </xf>
    <xf numFmtId="0" fontId="6" fillId="0" borderId="1" xfId="2" applyFont="1" applyBorder="1" applyAlignment="1">
      <alignment horizontal="center" vertical="center" wrapText="1"/>
    </xf>
    <xf numFmtId="0" fontId="6" fillId="0" borderId="1" xfId="2" applyNumberFormat="1" applyFont="1" applyFill="1" applyBorder="1" applyAlignment="1">
      <alignment horizontal="center" vertical="center"/>
    </xf>
    <xf numFmtId="0" fontId="6" fillId="0" borderId="3" xfId="2" applyNumberFormat="1" applyFont="1" applyFill="1" applyBorder="1" applyAlignment="1">
      <alignment horizontal="center" vertical="center"/>
    </xf>
    <xf numFmtId="0" fontId="21" fillId="0" borderId="1" xfId="0" applyFont="1" applyFill="1" applyBorder="1" applyAlignment="1">
      <alignment horizontal="center" vertical="center"/>
    </xf>
    <xf numFmtId="0" fontId="21" fillId="0" borderId="4" xfId="2" applyFont="1" applyFill="1" applyBorder="1" applyAlignment="1">
      <alignment horizontal="center" vertical="center" wrapText="1"/>
    </xf>
    <xf numFmtId="0" fontId="21" fillId="0" borderId="5" xfId="2" applyFont="1" applyFill="1" applyBorder="1" applyAlignment="1">
      <alignment horizontal="center" vertical="center" wrapText="1"/>
    </xf>
    <xf numFmtId="0" fontId="19" fillId="0" borderId="1" xfId="6" applyFont="1" applyFill="1" applyBorder="1" applyAlignment="1">
      <alignment horizontal="center" vertical="center"/>
    </xf>
    <xf numFmtId="0" fontId="19" fillId="0" borderId="3" xfId="6" applyFont="1" applyFill="1" applyBorder="1" applyAlignment="1">
      <alignment horizontal="center" vertical="center"/>
    </xf>
    <xf numFmtId="0" fontId="21" fillId="0" borderId="1" xfId="6" applyFont="1" applyFill="1" applyBorder="1" applyAlignment="1">
      <alignment horizontal="center" vertical="center"/>
    </xf>
    <xf numFmtId="0" fontId="21" fillId="0" borderId="3" xfId="9" applyFont="1" applyFill="1" applyBorder="1" applyAlignment="1">
      <alignment horizontal="center" vertical="center"/>
    </xf>
    <xf numFmtId="0" fontId="21" fillId="0" borderId="3" xfId="6" applyFont="1" applyFill="1" applyBorder="1" applyAlignment="1">
      <alignment horizontal="center" vertical="center"/>
    </xf>
    <xf numFmtId="0" fontId="21" fillId="0" borderId="1" xfId="0" applyFont="1" applyFill="1" applyBorder="1" applyAlignment="1">
      <alignment horizontal="center" vertical="center" wrapText="1"/>
    </xf>
    <xf numFmtId="178" fontId="19" fillId="0" borderId="1" xfId="6" applyNumberFormat="1" applyFont="1" applyBorder="1" applyAlignment="1">
      <alignment horizontal="center" vertical="center"/>
    </xf>
    <xf numFmtId="178" fontId="19" fillId="0" borderId="3" xfId="6" applyNumberFormat="1" applyFont="1" applyBorder="1" applyAlignment="1">
      <alignment horizontal="center" vertical="center"/>
    </xf>
    <xf numFmtId="178" fontId="21" fillId="0" borderId="1" xfId="6" applyNumberFormat="1" applyFont="1" applyFill="1" applyBorder="1" applyAlignment="1">
      <alignment horizontal="center" vertical="center"/>
    </xf>
    <xf numFmtId="178" fontId="21" fillId="0" borderId="3" xfId="6" applyNumberFormat="1" applyFont="1" applyFill="1" applyBorder="1" applyAlignment="1">
      <alignment horizontal="center" vertical="center"/>
    </xf>
    <xf numFmtId="178" fontId="21" fillId="0" borderId="1" xfId="9" applyNumberFormat="1" applyFont="1" applyFill="1" applyBorder="1" applyAlignment="1">
      <alignment horizontal="center" vertical="center"/>
    </xf>
    <xf numFmtId="178" fontId="21" fillId="0" borderId="3" xfId="9" applyNumberFormat="1" applyFont="1" applyFill="1" applyBorder="1" applyAlignment="1">
      <alignment horizontal="center" vertical="center"/>
    </xf>
    <xf numFmtId="0" fontId="19" fillId="0" borderId="3" xfId="0" applyFont="1" applyBorder="1" applyAlignment="1">
      <alignment horizontal="center" vertical="center"/>
    </xf>
    <xf numFmtId="0" fontId="21" fillId="2" borderId="4" xfId="2" applyFont="1" applyFill="1" applyBorder="1" applyAlignment="1">
      <alignment horizontal="center" vertical="center"/>
    </xf>
    <xf numFmtId="0" fontId="22" fillId="2" borderId="0" xfId="0" applyFont="1" applyFill="1" applyAlignment="1">
      <alignment horizontal="center" vertical="center"/>
    </xf>
    <xf numFmtId="0" fontId="21" fillId="2" borderId="5" xfId="2" applyFont="1" applyFill="1" applyBorder="1" applyAlignment="1">
      <alignment horizontal="center" vertical="center"/>
    </xf>
    <xf numFmtId="0" fontId="21" fillId="2" borderId="1" xfId="9" applyNumberFormat="1" applyFont="1" applyFill="1" applyBorder="1" applyAlignment="1">
      <alignment horizontal="center" vertical="center"/>
    </xf>
    <xf numFmtId="0" fontId="21" fillId="2" borderId="3" xfId="9" applyNumberFormat="1" applyFont="1" applyFill="1" applyBorder="1" applyAlignment="1">
      <alignment horizontal="center" vertical="center"/>
    </xf>
    <xf numFmtId="3" fontId="21" fillId="2" borderId="1" xfId="0" applyNumberFormat="1" applyFont="1" applyFill="1" applyBorder="1" applyAlignment="1">
      <alignment horizontal="center" vertical="center"/>
    </xf>
    <xf numFmtId="0" fontId="21" fillId="2" borderId="6" xfId="9" applyFont="1" applyFill="1" applyBorder="1" applyAlignment="1">
      <alignment horizontal="center" vertical="center"/>
    </xf>
    <xf numFmtId="0" fontId="21" fillId="2" borderId="7" xfId="9" applyFont="1" applyFill="1" applyBorder="1" applyAlignment="1">
      <alignment horizontal="center" vertical="center"/>
    </xf>
    <xf numFmtId="0" fontId="21" fillId="0" borderId="4" xfId="2" applyFont="1" applyFill="1" applyBorder="1" applyAlignment="1">
      <alignment horizontal="center" vertical="center"/>
    </xf>
    <xf numFmtId="0" fontId="21" fillId="0" borderId="5" xfId="2" applyFont="1" applyFill="1" applyBorder="1" applyAlignment="1">
      <alignment horizontal="center" vertical="center"/>
    </xf>
    <xf numFmtId="0" fontId="21" fillId="0" borderId="1" xfId="2" applyFont="1" applyFill="1" applyBorder="1" applyAlignment="1">
      <alignment horizontal="center" vertical="center"/>
    </xf>
    <xf numFmtId="0" fontId="21" fillId="0" borderId="8" xfId="2" applyFont="1" applyFill="1" applyBorder="1" applyAlignment="1">
      <alignment horizontal="center" vertical="center"/>
    </xf>
    <xf numFmtId="0" fontId="21" fillId="0" borderId="9" xfId="2" applyFont="1" applyFill="1" applyBorder="1" applyAlignment="1">
      <alignment horizontal="center" vertical="center"/>
    </xf>
    <xf numFmtId="0" fontId="21" fillId="0" borderId="3" xfId="0" applyFont="1" applyBorder="1" applyAlignment="1">
      <alignment horizontal="center" vertical="center"/>
    </xf>
    <xf numFmtId="0" fontId="21" fillId="0" borderId="3" xfId="9" applyFont="1" applyBorder="1" applyAlignment="1">
      <alignment horizontal="center" vertical="center"/>
    </xf>
    <xf numFmtId="0" fontId="19" fillId="0" borderId="4" xfId="6" applyNumberFormat="1" applyFont="1" applyFill="1" applyBorder="1" applyAlignment="1">
      <alignment horizontal="center" vertical="center"/>
    </xf>
    <xf numFmtId="0" fontId="19" fillId="0" borderId="5" xfId="6" applyNumberFormat="1" applyFont="1" applyFill="1" applyBorder="1" applyAlignment="1">
      <alignment horizontal="center" vertical="center"/>
    </xf>
    <xf numFmtId="0" fontId="21" fillId="0" borderId="4" xfId="6" applyFont="1" applyFill="1" applyBorder="1" applyAlignment="1">
      <alignment horizontal="center" vertical="center"/>
    </xf>
    <xf numFmtId="0" fontId="21" fillId="0" borderId="5" xfId="6" applyFont="1" applyFill="1" applyBorder="1" applyAlignment="1">
      <alignment horizontal="center" vertical="center"/>
    </xf>
    <xf numFmtId="0" fontId="21" fillId="0" borderId="4" xfId="2" applyNumberFormat="1" applyFont="1" applyFill="1" applyBorder="1" applyAlignment="1">
      <alignment horizontal="center" vertical="center"/>
    </xf>
    <xf numFmtId="0" fontId="21" fillId="0" borderId="5" xfId="2" applyNumberFormat="1" applyFont="1" applyFill="1" applyBorder="1" applyAlignment="1">
      <alignment horizontal="center" vertical="center"/>
    </xf>
    <xf numFmtId="0" fontId="19" fillId="0" borderId="4" xfId="6" applyFont="1" applyFill="1" applyBorder="1" applyAlignment="1">
      <alignment horizontal="center" vertical="center"/>
    </xf>
    <xf numFmtId="0" fontId="19" fillId="0" borderId="5" xfId="6" applyFont="1" applyFill="1" applyBorder="1" applyAlignment="1">
      <alignment horizontal="center" vertical="center"/>
    </xf>
    <xf numFmtId="0" fontId="21" fillId="0" borderId="4" xfId="0" applyFont="1" applyBorder="1" applyAlignment="1">
      <alignment horizontal="center" vertical="center" wrapText="1"/>
    </xf>
    <xf numFmtId="0" fontId="21" fillId="0" borderId="5" xfId="0" applyFont="1" applyBorder="1" applyAlignment="1">
      <alignment horizontal="center" vertical="center" wrapText="1"/>
    </xf>
    <xf numFmtId="0" fontId="21" fillId="0" borderId="4" xfId="0" applyFont="1" applyBorder="1" applyAlignment="1">
      <alignment horizontal="center" vertical="center"/>
    </xf>
    <xf numFmtId="0" fontId="21" fillId="0" borderId="5" xfId="0" applyFont="1" applyBorder="1" applyAlignment="1">
      <alignment horizontal="center" vertical="center"/>
    </xf>
    <xf numFmtId="0" fontId="21" fillId="0" borderId="4" xfId="4" applyFont="1" applyFill="1" applyBorder="1" applyAlignment="1">
      <alignment horizontal="center" vertical="center"/>
    </xf>
    <xf numFmtId="0" fontId="21" fillId="0" borderId="5" xfId="4" applyFont="1" applyFill="1" applyBorder="1" applyAlignment="1">
      <alignment horizontal="center" vertical="center"/>
    </xf>
    <xf numFmtId="0" fontId="21" fillId="0" borderId="4" xfId="11" applyFont="1" applyFill="1" applyBorder="1" applyAlignment="1">
      <alignment horizontal="center" vertical="center" wrapText="1"/>
    </xf>
    <xf numFmtId="0" fontId="21" fillId="0" borderId="5" xfId="11" applyNumberFormat="1" applyFont="1" applyFill="1" applyBorder="1" applyAlignment="1">
      <alignment horizontal="center" vertical="center" wrapText="1"/>
    </xf>
    <xf numFmtId="0" fontId="21" fillId="0" borderId="1" xfId="6" applyNumberFormat="1" applyFont="1" applyFill="1" applyBorder="1" applyAlignment="1">
      <alignment horizontal="center" vertical="center"/>
    </xf>
    <xf numFmtId="0" fontId="21" fillId="0" borderId="3" xfId="6" applyNumberFormat="1" applyFont="1" applyFill="1" applyBorder="1" applyAlignment="1">
      <alignment horizontal="center" vertical="center"/>
    </xf>
    <xf numFmtId="179" fontId="21" fillId="0" borderId="1" xfId="6" applyNumberFormat="1" applyFont="1" applyFill="1" applyBorder="1" applyAlignment="1">
      <alignment horizontal="center" vertical="center"/>
    </xf>
    <xf numFmtId="179" fontId="21" fillId="0" borderId="3" xfId="6" applyNumberFormat="1" applyFont="1" applyFill="1" applyBorder="1" applyAlignment="1">
      <alignment horizontal="center" vertical="center"/>
    </xf>
    <xf numFmtId="0" fontId="21" fillId="0" borderId="4" xfId="3" applyFont="1" applyBorder="1" applyAlignment="1">
      <alignment horizontal="center" vertical="center"/>
    </xf>
    <xf numFmtId="0" fontId="21" fillId="0" borderId="5" xfId="3" applyFont="1" applyBorder="1" applyAlignment="1">
      <alignment horizontal="center" vertical="center"/>
    </xf>
    <xf numFmtId="178" fontId="21" fillId="0" borderId="5" xfId="3" applyNumberFormat="1" applyFont="1" applyBorder="1" applyAlignment="1">
      <alignment horizontal="center" vertical="center"/>
    </xf>
    <xf numFmtId="0" fontId="21" fillId="0" borderId="1" xfId="10" applyFont="1" applyBorder="1" applyAlignment="1">
      <alignment horizontal="center" vertical="center"/>
    </xf>
    <xf numFmtId="0" fontId="21" fillId="0" borderId="3" xfId="10" applyFont="1" applyBorder="1" applyAlignment="1">
      <alignment horizontal="center" vertical="center"/>
    </xf>
    <xf numFmtId="0" fontId="21" fillId="0" borderId="4" xfId="8" applyFont="1" applyBorder="1" applyAlignment="1">
      <alignment horizontal="center" vertical="center"/>
    </xf>
    <xf numFmtId="0" fontId="21" fillId="0" borderId="5" xfId="8" applyFont="1" applyBorder="1" applyAlignment="1">
      <alignment horizontal="center" vertical="center"/>
    </xf>
    <xf numFmtId="0" fontId="23" fillId="0" borderId="1" xfId="2" applyFont="1" applyFill="1" applyBorder="1" applyAlignment="1">
      <alignment horizontal="center" vertical="center"/>
    </xf>
    <xf numFmtId="0" fontId="21" fillId="0" borderId="1" xfId="3" applyFont="1" applyBorder="1" applyAlignment="1">
      <alignment horizontal="center" vertical="center"/>
    </xf>
    <xf numFmtId="0" fontId="21" fillId="0" borderId="3" xfId="3" applyFont="1" applyBorder="1" applyAlignment="1">
      <alignment horizontal="center" vertical="center"/>
    </xf>
    <xf numFmtId="176" fontId="7" fillId="0" borderId="1" xfId="12" applyNumberFormat="1" applyFont="1" applyFill="1" applyBorder="1" applyAlignment="1">
      <alignment horizontal="center" vertical="center" wrapText="1"/>
    </xf>
    <xf numFmtId="0" fontId="2" fillId="0" borderId="0" xfId="0" applyFont="1" applyAlignment="1">
      <alignment horizontal="center" vertical="center"/>
    </xf>
    <xf numFmtId="0" fontId="21" fillId="0" borderId="0" xfId="0" applyFont="1" applyAlignment="1">
      <alignment horizontal="center" vertical="center"/>
    </xf>
    <xf numFmtId="181" fontId="6" fillId="0" borderId="1" xfId="0" applyNumberFormat="1" applyFont="1" applyBorder="1" applyAlignment="1">
      <alignment horizontal="center" vertical="center"/>
    </xf>
    <xf numFmtId="0" fontId="18" fillId="0" borderId="0" xfId="0" applyFont="1" applyAlignment="1">
      <alignment horizontal="center" vertical="center"/>
    </xf>
    <xf numFmtId="177" fontId="26" fillId="0" borderId="0" xfId="0" applyNumberFormat="1" applyFont="1" applyFill="1" applyAlignment="1">
      <alignment horizontal="center" vertical="center"/>
    </xf>
    <xf numFmtId="176" fontId="24" fillId="0" borderId="0" xfId="0" applyNumberFormat="1" applyFont="1" applyFill="1" applyAlignment="1">
      <alignment horizontal="left"/>
    </xf>
    <xf numFmtId="176" fontId="27" fillId="0" borderId="0" xfId="0" applyNumberFormat="1" applyFont="1" applyFill="1"/>
    <xf numFmtId="0" fontId="27" fillId="0" borderId="0" xfId="0" applyFont="1"/>
    <xf numFmtId="176" fontId="27" fillId="0" borderId="2" xfId="0" applyNumberFormat="1" applyFont="1" applyBorder="1" applyAlignment="1"/>
    <xf numFmtId="176" fontId="27" fillId="0" borderId="0" xfId="0" applyNumberFormat="1" applyFont="1" applyBorder="1" applyAlignment="1"/>
    <xf numFmtId="181" fontId="7" fillId="0" borderId="1" xfId="12" applyNumberFormat="1" applyFont="1" applyFill="1" applyBorder="1" applyAlignment="1">
      <alignment horizontal="center" vertical="center" wrapText="1"/>
    </xf>
    <xf numFmtId="176" fontId="7" fillId="0" borderId="3" xfId="12" applyNumberFormat="1" applyFont="1" applyFill="1" applyBorder="1" applyAlignment="1">
      <alignment horizontal="center" vertical="center" wrapText="1"/>
    </xf>
    <xf numFmtId="181" fontId="7" fillId="0" borderId="1" xfId="12" applyNumberFormat="1" applyFont="1" applyFill="1" applyBorder="1" applyAlignment="1">
      <alignment horizontal="center" vertical="center"/>
    </xf>
    <xf numFmtId="181" fontId="7" fillId="0" borderId="1" xfId="0" applyNumberFormat="1" applyFont="1" applyFill="1" applyBorder="1" applyAlignment="1">
      <alignment vertical="center"/>
    </xf>
    <xf numFmtId="181" fontId="8" fillId="0" borderId="1" xfId="0" applyNumberFormat="1" applyFont="1" applyFill="1" applyBorder="1" applyAlignment="1">
      <alignment horizontal="left" vertical="center" wrapText="1"/>
    </xf>
    <xf numFmtId="181" fontId="8" fillId="0" borderId="1" xfId="0" applyNumberFormat="1" applyFont="1" applyFill="1" applyBorder="1" applyAlignment="1">
      <alignment horizontal="center" vertical="center"/>
    </xf>
    <xf numFmtId="181" fontId="8" fillId="0" borderId="1" xfId="12" applyNumberFormat="1" applyFont="1" applyFill="1" applyBorder="1" applyAlignment="1">
      <alignment horizontal="center" vertical="center"/>
    </xf>
    <xf numFmtId="181" fontId="6" fillId="0" borderId="1" xfId="0" applyNumberFormat="1" applyFont="1" applyFill="1" applyBorder="1" applyAlignment="1">
      <alignment horizontal="center" vertical="center"/>
    </xf>
    <xf numFmtId="181" fontId="8" fillId="0" borderId="1" xfId="0" applyNumberFormat="1" applyFont="1" applyFill="1" applyBorder="1" applyAlignment="1">
      <alignment vertical="center"/>
    </xf>
    <xf numFmtId="180" fontId="6" fillId="0" borderId="1" xfId="0" applyNumberFormat="1" applyFont="1" applyFill="1" applyBorder="1" applyAlignment="1">
      <alignment horizontal="center" vertical="center"/>
    </xf>
    <xf numFmtId="0" fontId="28" fillId="0" borderId="0" xfId="0" applyFont="1" applyAlignment="1">
      <alignment horizontal="center"/>
    </xf>
    <xf numFmtId="0" fontId="0" fillId="0" borderId="1" xfId="0" applyBorder="1" applyAlignment="1">
      <alignment horizontal="center" vertical="center"/>
    </xf>
    <xf numFmtId="0" fontId="0" fillId="0" borderId="0" xfId="0" applyAlignment="1">
      <alignment vertical="center"/>
    </xf>
    <xf numFmtId="0" fontId="29" fillId="0" borderId="1" xfId="0" applyFont="1" applyBorder="1" applyAlignment="1">
      <alignment horizontal="center" vertical="center"/>
    </xf>
    <xf numFmtId="0" fontId="12" fillId="2" borderId="1" xfId="1" applyFont="1" applyFill="1" applyBorder="1" applyAlignment="1">
      <alignment horizontal="center" vertical="center"/>
    </xf>
    <xf numFmtId="182" fontId="18" fillId="0" borderId="1" xfId="1" applyNumberFormat="1" applyFont="1" applyFill="1" applyBorder="1" applyAlignment="1" applyProtection="1">
      <alignment horizontal="center" vertical="center" wrapText="1"/>
    </xf>
    <xf numFmtId="182" fontId="18" fillId="0" borderId="1" xfId="1" applyNumberFormat="1" applyFont="1" applyBorder="1" applyAlignment="1">
      <alignment horizontal="center" vertical="center"/>
    </xf>
    <xf numFmtId="0" fontId="12" fillId="0" borderId="1" xfId="1" applyFont="1" applyBorder="1" applyAlignment="1"/>
    <xf numFmtId="0" fontId="12" fillId="2" borderId="1" xfId="1" applyFont="1" applyFill="1" applyBorder="1" applyAlignment="1">
      <alignment horizontal="center" vertical="center" wrapText="1"/>
    </xf>
    <xf numFmtId="0" fontId="11" fillId="0" borderId="1" xfId="1" applyFont="1" applyBorder="1" applyAlignment="1">
      <alignment horizontal="center" vertical="center" wrapText="1"/>
    </xf>
    <xf numFmtId="0" fontId="6" fillId="2" borderId="1" xfId="1" applyFont="1" applyFill="1" applyBorder="1" applyAlignment="1">
      <alignment horizontal="center" vertical="center"/>
    </xf>
    <xf numFmtId="0" fontId="28" fillId="0" borderId="0" xfId="2" applyFont="1" applyFill="1" applyAlignment="1">
      <alignment horizontal="center" vertical="center"/>
    </xf>
    <xf numFmtId="0" fontId="28" fillId="0" borderId="0" xfId="2" applyFont="1" applyFill="1" applyAlignment="1"/>
    <xf numFmtId="176" fontId="17" fillId="0" borderId="0" xfId="0" applyNumberFormat="1" applyFont="1" applyBorder="1" applyAlignment="1"/>
    <xf numFmtId="0" fontId="18" fillId="0" borderId="0" xfId="0" applyFont="1"/>
    <xf numFmtId="0" fontId="21" fillId="0" borderId="0" xfId="0" applyFont="1"/>
    <xf numFmtId="181" fontId="2" fillId="0" borderId="1" xfId="0" applyNumberFormat="1" applyFont="1" applyBorder="1"/>
    <xf numFmtId="181" fontId="19" fillId="0" borderId="1" xfId="0" applyNumberFormat="1" applyFont="1" applyFill="1" applyBorder="1" applyAlignment="1">
      <alignment horizontal="center" vertical="center"/>
    </xf>
    <xf numFmtId="181" fontId="19" fillId="0" borderId="1" xfId="0" applyNumberFormat="1" applyFont="1" applyBorder="1" applyAlignment="1">
      <alignment horizontal="center" vertical="center"/>
    </xf>
    <xf numFmtId="176" fontId="27" fillId="0" borderId="0" xfId="0" applyNumberFormat="1" applyFont="1"/>
    <xf numFmtId="176" fontId="17" fillId="0" borderId="0" xfId="0" applyNumberFormat="1" applyFont="1" applyBorder="1" applyAlignment="1">
      <alignment vertical="center"/>
    </xf>
    <xf numFmtId="177" fontId="19" fillId="0" borderId="1" xfId="0" applyNumberFormat="1" applyFont="1" applyBorder="1" applyAlignment="1" applyProtection="1">
      <alignment horizontal="center" vertical="center" wrapText="1"/>
    </xf>
    <xf numFmtId="177" fontId="7" fillId="0" borderId="1" xfId="0" applyNumberFormat="1" applyFont="1" applyFill="1" applyBorder="1" applyAlignment="1" applyProtection="1">
      <alignment horizontal="center" vertical="center" wrapText="1"/>
    </xf>
    <xf numFmtId="0" fontId="30" fillId="0" borderId="0" xfId="0" applyFont="1"/>
    <xf numFmtId="0" fontId="31" fillId="0" borderId="1" xfId="0" applyFont="1" applyBorder="1" applyAlignment="1">
      <alignment horizontal="center" vertical="center"/>
    </xf>
    <xf numFmtId="176" fontId="16" fillId="0" borderId="0" xfId="0" applyNumberFormat="1" applyFont="1" applyFill="1" applyAlignment="1">
      <alignment horizontal="center" vertical="center" wrapText="1"/>
    </xf>
    <xf numFmtId="0" fontId="32" fillId="0" borderId="0" xfId="0" applyFont="1" applyAlignment="1">
      <alignment horizontal="center" vertical="center"/>
    </xf>
    <xf numFmtId="0" fontId="6" fillId="0" borderId="1" xfId="0" applyFont="1" applyBorder="1" applyAlignment="1">
      <alignment horizontal="center" vertical="center"/>
    </xf>
    <xf numFmtId="177" fontId="19" fillId="0" borderId="1" xfId="0" applyNumberFormat="1" applyFont="1" applyFill="1" applyBorder="1" applyAlignment="1" applyProtection="1">
      <alignment horizontal="center" vertical="center"/>
    </xf>
    <xf numFmtId="0" fontId="6" fillId="0" borderId="0" xfId="0" applyFont="1" applyAlignment="1">
      <alignment horizontal="center" vertical="center"/>
    </xf>
    <xf numFmtId="0" fontId="17" fillId="0" borderId="0" xfId="0" applyFont="1" applyAlignment="1">
      <alignment horizontal="left" vertical="center"/>
    </xf>
    <xf numFmtId="0" fontId="24" fillId="0" borderId="0" xfId="2" applyFont="1" applyFill="1" applyAlignment="1">
      <alignment horizontal="left" vertical="center"/>
    </xf>
    <xf numFmtId="0" fontId="14" fillId="0" borderId="2" xfId="2" applyFont="1" applyFill="1" applyBorder="1" applyAlignment="1">
      <alignment horizontal="center" vertical="center"/>
    </xf>
    <xf numFmtId="0" fontId="11" fillId="0" borderId="1" xfId="1" applyFont="1" applyBorder="1" applyAlignment="1">
      <alignment horizontal="center" vertical="center"/>
    </xf>
    <xf numFmtId="0" fontId="33" fillId="2" borderId="1" xfId="0" applyFont="1" applyFill="1" applyBorder="1" applyAlignment="1">
      <alignment horizontal="center" vertical="center" wrapText="1"/>
    </xf>
    <xf numFmtId="3" fontId="10" fillId="0" borderId="1" xfId="0" applyNumberFormat="1" applyFont="1" applyFill="1" applyBorder="1" applyAlignment="1" applyProtection="1">
      <alignment vertical="center"/>
    </xf>
    <xf numFmtId="3" fontId="1" fillId="0" borderId="1" xfId="0" applyNumberFormat="1" applyFont="1" applyFill="1" applyBorder="1" applyAlignment="1" applyProtection="1">
      <alignment vertical="center"/>
    </xf>
    <xf numFmtId="3" fontId="1" fillId="0" borderId="1" xfId="14" applyNumberFormat="1" applyFont="1" applyFill="1" applyBorder="1" applyAlignment="1" applyProtection="1">
      <alignment vertical="center"/>
    </xf>
    <xf numFmtId="3" fontId="1" fillId="0" borderId="1" xfId="0" applyNumberFormat="1" applyFont="1" applyFill="1" applyBorder="1" applyAlignment="1" applyProtection="1">
      <alignment vertical="center" wrapText="1"/>
    </xf>
    <xf numFmtId="3" fontId="34" fillId="0" borderId="1" xfId="0" applyNumberFormat="1" applyFont="1" applyFill="1" applyBorder="1" applyAlignment="1" applyProtection="1">
      <alignment vertical="center"/>
    </xf>
    <xf numFmtId="3" fontId="1" fillId="0" borderId="1" xfId="0" applyNumberFormat="1" applyFont="1" applyFill="1" applyBorder="1" applyAlignment="1" applyProtection="1">
      <alignment horizontal="left" vertical="center"/>
    </xf>
    <xf numFmtId="177" fontId="1" fillId="0" borderId="1" xfId="0" applyNumberFormat="1" applyFont="1" applyFill="1" applyBorder="1" applyAlignment="1" applyProtection="1">
      <alignment vertical="center"/>
    </xf>
    <xf numFmtId="177" fontId="1" fillId="0" borderId="1" xfId="0" applyNumberFormat="1" applyFont="1" applyFill="1" applyBorder="1" applyAlignment="1" applyProtection="1">
      <alignment horizontal="left" vertical="center"/>
    </xf>
    <xf numFmtId="177" fontId="10" fillId="0" borderId="1" xfId="0" applyNumberFormat="1" applyFont="1" applyFill="1" applyBorder="1" applyAlignment="1" applyProtection="1">
      <alignment vertical="center" wrapText="1"/>
    </xf>
    <xf numFmtId="177" fontId="6" fillId="0" borderId="1" xfId="0" applyNumberFormat="1" applyFont="1" applyFill="1" applyBorder="1" applyAlignment="1" applyProtection="1">
      <alignment horizontal="center" vertical="center"/>
    </xf>
    <xf numFmtId="177" fontId="6" fillId="0" borderId="1" xfId="14" applyNumberFormat="1" applyFont="1" applyFill="1" applyBorder="1" applyAlignment="1" applyProtection="1">
      <alignment horizontal="center" vertical="center"/>
    </xf>
    <xf numFmtId="177" fontId="6" fillId="0" borderId="1" xfId="0" applyNumberFormat="1" applyFont="1" applyBorder="1" applyAlignment="1" applyProtection="1">
      <alignment horizontal="center" vertical="center" wrapText="1"/>
    </xf>
    <xf numFmtId="177" fontId="6" fillId="0" borderId="1" xfId="0" applyNumberFormat="1" applyFont="1" applyBorder="1" applyAlignment="1" applyProtection="1">
      <alignment horizontal="center" vertical="center"/>
    </xf>
    <xf numFmtId="0" fontId="36" fillId="0" borderId="0" xfId="0" applyFont="1"/>
    <xf numFmtId="0" fontId="10" fillId="0" borderId="1" xfId="0" applyFont="1" applyBorder="1" applyAlignment="1" applyProtection="1">
      <alignment horizontal="center" vertical="center"/>
    </xf>
    <xf numFmtId="177" fontId="10" fillId="0" borderId="1" xfId="0" applyNumberFormat="1" applyFont="1" applyBorder="1" applyAlignment="1" applyProtection="1">
      <alignment horizontal="center" vertical="center" wrapText="1"/>
    </xf>
    <xf numFmtId="177" fontId="19" fillId="0" borderId="1" xfId="0" applyNumberFormat="1" applyFont="1" applyFill="1" applyBorder="1" applyAlignment="1" applyProtection="1">
      <alignment horizontal="center" vertical="center" wrapText="1"/>
    </xf>
    <xf numFmtId="0" fontId="31" fillId="2" borderId="1" xfId="0" applyFont="1" applyFill="1" applyBorder="1" applyAlignment="1">
      <alignment horizontal="center" vertical="center" wrapText="1"/>
    </xf>
    <xf numFmtId="0" fontId="18" fillId="2" borderId="1" xfId="0" applyFont="1" applyFill="1" applyBorder="1" applyAlignment="1">
      <alignment horizontal="center" vertical="center" wrapText="1"/>
    </xf>
    <xf numFmtId="0" fontId="30" fillId="2" borderId="1" xfId="0" applyFont="1" applyFill="1" applyBorder="1" applyAlignment="1">
      <alignment horizontal="center" vertical="center" wrapText="1"/>
    </xf>
    <xf numFmtId="0" fontId="18" fillId="2" borderId="3" xfId="0" applyNumberFormat="1" applyFont="1" applyFill="1" applyBorder="1" applyAlignment="1">
      <alignment horizontal="center" vertical="center" wrapText="1"/>
    </xf>
    <xf numFmtId="0" fontId="18" fillId="2" borderId="10" xfId="0" applyNumberFormat="1" applyFont="1" applyFill="1" applyBorder="1" applyAlignment="1">
      <alignment horizontal="center" vertical="center" wrapText="1"/>
    </xf>
    <xf numFmtId="0" fontId="21" fillId="2" borderId="1" xfId="0" applyFont="1" applyFill="1" applyBorder="1" applyAlignment="1">
      <alignment horizontal="center" vertical="center" wrapText="1"/>
    </xf>
    <xf numFmtId="0" fontId="21" fillId="2" borderId="1" xfId="0" applyFont="1" applyFill="1" applyBorder="1" applyAlignment="1">
      <alignment horizontal="center" vertical="center"/>
    </xf>
    <xf numFmtId="0" fontId="21" fillId="2" borderId="0" xfId="0" applyFont="1" applyFill="1" applyAlignment="1">
      <alignment vertical="center" wrapText="1"/>
    </xf>
    <xf numFmtId="0" fontId="21" fillId="2" borderId="1" xfId="0" applyFont="1" applyFill="1" applyBorder="1" applyAlignment="1">
      <alignment vertical="center" wrapText="1"/>
    </xf>
    <xf numFmtId="0" fontId="35" fillId="2" borderId="1" xfId="0" applyFont="1" applyFill="1" applyBorder="1" applyAlignment="1">
      <alignment horizontal="center" vertical="center" wrapText="1"/>
    </xf>
    <xf numFmtId="0" fontId="21" fillId="2" borderId="1" xfId="0" applyFont="1" applyFill="1" applyBorder="1" applyAlignment="1">
      <alignment vertical="center"/>
    </xf>
    <xf numFmtId="0" fontId="21" fillId="2" borderId="3" xfId="0" applyFont="1" applyFill="1" applyBorder="1" applyAlignment="1">
      <alignment horizontal="center" vertical="center" wrapText="1"/>
    </xf>
    <xf numFmtId="0" fontId="21" fillId="2" borderId="11" xfId="0" applyFont="1" applyFill="1" applyBorder="1" applyAlignment="1">
      <alignment horizontal="center" vertical="center" wrapText="1"/>
    </xf>
    <xf numFmtId="0" fontId="38" fillId="2" borderId="1" xfId="0" applyFont="1" applyFill="1" applyBorder="1" applyAlignment="1">
      <alignment horizontal="center" vertical="center" wrapText="1"/>
    </xf>
    <xf numFmtId="0" fontId="39" fillId="2" borderId="1" xfId="0" applyFont="1" applyFill="1" applyBorder="1" applyAlignment="1">
      <alignment horizontal="center" vertical="center" wrapText="1"/>
    </xf>
    <xf numFmtId="0" fontId="35" fillId="2" borderId="1" xfId="0" applyFont="1" applyFill="1" applyBorder="1" applyAlignment="1">
      <alignment horizontal="center" vertical="center"/>
    </xf>
    <xf numFmtId="0" fontId="0" fillId="0" borderId="0" xfId="0" applyBorder="1" applyAlignment="1">
      <alignment horizontal="center" vertical="center"/>
    </xf>
    <xf numFmtId="176" fontId="8" fillId="0" borderId="0" xfId="0" applyNumberFormat="1" applyFont="1" applyFill="1" applyBorder="1" applyAlignment="1">
      <alignment horizontal="center" vertical="center"/>
    </xf>
    <xf numFmtId="181" fontId="6" fillId="0" borderId="0" xfId="0" applyNumberFormat="1" applyFont="1" applyFill="1" applyBorder="1" applyAlignment="1">
      <alignment horizontal="center" vertical="center"/>
    </xf>
    <xf numFmtId="181" fontId="19" fillId="0" borderId="0" xfId="0" applyNumberFormat="1" applyFont="1" applyFill="1" applyBorder="1" applyAlignment="1">
      <alignment horizontal="center" vertical="center"/>
    </xf>
    <xf numFmtId="181" fontId="6" fillId="0" borderId="0" xfId="0" applyNumberFormat="1" applyFont="1" applyBorder="1" applyAlignment="1">
      <alignment horizontal="center" vertical="center"/>
    </xf>
    <xf numFmtId="0" fontId="36" fillId="0" borderId="1" xfId="0" applyFont="1" applyBorder="1" applyAlignment="1">
      <alignment horizontal="center" vertical="center"/>
    </xf>
    <xf numFmtId="0" fontId="29" fillId="0" borderId="0" xfId="0" applyFont="1"/>
    <xf numFmtId="0" fontId="7" fillId="2" borderId="1" xfId="0" applyFont="1" applyFill="1" applyBorder="1" applyAlignment="1">
      <alignment horizontal="center" vertical="center"/>
    </xf>
    <xf numFmtId="184" fontId="7" fillId="2" borderId="1" xfId="0" applyNumberFormat="1" applyFont="1" applyFill="1" applyBorder="1" applyAlignment="1">
      <alignment horizontal="center" vertical="center"/>
    </xf>
    <xf numFmtId="0" fontId="7" fillId="2" borderId="12" xfId="0" applyFont="1" applyFill="1" applyBorder="1" applyAlignment="1">
      <alignment horizontal="center" vertical="center" wrapText="1"/>
    </xf>
    <xf numFmtId="184" fontId="7" fillId="2" borderId="12" xfId="0" applyNumberFormat="1" applyFont="1" applyFill="1" applyBorder="1" applyAlignment="1">
      <alignment horizontal="center" vertical="center" wrapText="1"/>
    </xf>
    <xf numFmtId="0" fontId="8" fillId="2" borderId="1" xfId="0" applyFont="1" applyFill="1" applyBorder="1" applyAlignment="1">
      <alignment horizontal="center" vertical="center"/>
    </xf>
    <xf numFmtId="184" fontId="8" fillId="2" borderId="1" xfId="0" applyNumberFormat="1" applyFont="1" applyFill="1" applyBorder="1" applyAlignment="1">
      <alignment horizontal="center" vertical="center"/>
    </xf>
    <xf numFmtId="0" fontId="8" fillId="2" borderId="0" xfId="0" applyFont="1" applyFill="1" applyAlignment="1">
      <alignment horizontal="center" vertical="center"/>
    </xf>
    <xf numFmtId="0" fontId="7" fillId="2" borderId="0" xfId="0" applyFont="1" applyFill="1" applyBorder="1" applyAlignment="1">
      <alignment horizontal="center" vertical="center"/>
    </xf>
    <xf numFmtId="0" fontId="12" fillId="0" borderId="1" xfId="1" applyFont="1" applyBorder="1" applyAlignment="1">
      <alignment horizontal="center" vertical="center"/>
    </xf>
    <xf numFmtId="0" fontId="0" fillId="0" borderId="0" xfId="0" applyFont="1"/>
    <xf numFmtId="0" fontId="36" fillId="0" borderId="1" xfId="0" applyFont="1" applyBorder="1"/>
    <xf numFmtId="0" fontId="11" fillId="2" borderId="1" xfId="1" applyFont="1" applyFill="1" applyBorder="1" applyAlignment="1">
      <alignment horizontal="center" vertical="center"/>
    </xf>
    <xf numFmtId="0" fontId="19" fillId="2" borderId="1" xfId="1" applyFont="1" applyFill="1" applyBorder="1" applyAlignment="1">
      <alignment horizontal="center" vertical="center"/>
    </xf>
    <xf numFmtId="0" fontId="30" fillId="0" borderId="1" xfId="0" applyFont="1" applyBorder="1" applyAlignment="1">
      <alignment horizontal="center" vertical="center"/>
    </xf>
    <xf numFmtId="0" fontId="18" fillId="0" borderId="1" xfId="0" applyFont="1" applyBorder="1" applyAlignment="1">
      <alignment horizontal="center" vertical="center"/>
    </xf>
    <xf numFmtId="0" fontId="18" fillId="0" borderId="0" xfId="0" applyFont="1" applyAlignment="1">
      <alignment vertical="center"/>
    </xf>
    <xf numFmtId="0" fontId="7" fillId="0" borderId="1" xfId="2" applyFont="1" applyBorder="1">
      <alignment vertical="center"/>
    </xf>
    <xf numFmtId="0" fontId="7" fillId="0" borderId="1" xfId="2" applyFont="1" applyBorder="1" applyAlignment="1">
      <alignment horizontal="center" vertical="center"/>
    </xf>
    <xf numFmtId="0" fontId="11" fillId="0" borderId="1" xfId="0" applyFont="1" applyBorder="1" applyAlignment="1">
      <alignment horizontal="center" vertical="center"/>
    </xf>
    <xf numFmtId="178" fontId="7" fillId="0" borderId="1" xfId="2" applyNumberFormat="1" applyFont="1" applyFill="1" applyBorder="1" applyAlignment="1">
      <alignment horizontal="center" vertical="center" wrapText="1"/>
    </xf>
    <xf numFmtId="0" fontId="11" fillId="0" borderId="1" xfId="0" applyFont="1" applyBorder="1" applyAlignment="1">
      <alignment horizontal="center"/>
    </xf>
    <xf numFmtId="0" fontId="11" fillId="0" borderId="3" xfId="0" applyFont="1" applyBorder="1" applyAlignment="1">
      <alignment horizontal="center"/>
    </xf>
    <xf numFmtId="178" fontId="11" fillId="0" borderId="1" xfId="0" applyNumberFormat="1" applyFont="1" applyBorder="1" applyAlignment="1">
      <alignment horizontal="center"/>
    </xf>
    <xf numFmtId="0" fontId="11" fillId="0" borderId="10" xfId="0" applyFont="1" applyBorder="1" applyAlignment="1">
      <alignment horizontal="center"/>
    </xf>
    <xf numFmtId="0" fontId="8" fillId="0" borderId="1" xfId="2" applyFont="1" applyBorder="1" applyAlignment="1">
      <alignment horizontal="center" vertical="center"/>
    </xf>
    <xf numFmtId="0" fontId="18" fillId="0" borderId="3" xfId="0" applyFont="1" applyBorder="1" applyAlignment="1">
      <alignment horizontal="center"/>
    </xf>
    <xf numFmtId="178" fontId="18" fillId="0" borderId="1" xfId="0" applyNumberFormat="1" applyFont="1" applyBorder="1" applyAlignment="1">
      <alignment horizontal="center"/>
    </xf>
    <xf numFmtId="0" fontId="18" fillId="0" borderId="10" xfId="0" applyFont="1" applyBorder="1" applyAlignment="1">
      <alignment horizontal="center"/>
    </xf>
    <xf numFmtId="0" fontId="8" fillId="0" borderId="1" xfId="2" applyFont="1" applyBorder="1">
      <alignment vertical="center"/>
    </xf>
    <xf numFmtId="181" fontId="8" fillId="0" borderId="1" xfId="2" applyNumberFormat="1" applyFont="1" applyBorder="1" applyAlignment="1">
      <alignment horizontal="center" vertical="center"/>
    </xf>
    <xf numFmtId="176" fontId="8" fillId="0" borderId="1" xfId="2" applyNumberFormat="1" applyFont="1" applyBorder="1" applyAlignment="1">
      <alignment horizontal="center" vertical="center"/>
    </xf>
    <xf numFmtId="0" fontId="42" fillId="0" borderId="0" xfId="0" applyFont="1" applyAlignment="1">
      <alignment horizontal="center" vertical="center"/>
    </xf>
    <xf numFmtId="0" fontId="42" fillId="0" borderId="0" xfId="0" applyFont="1" applyAlignment="1">
      <alignment horizontal="left" vertical="center"/>
    </xf>
    <xf numFmtId="0" fontId="44" fillId="0" borderId="1" xfId="0" applyFont="1" applyBorder="1" applyAlignment="1">
      <alignment horizontal="center" vertical="center" wrapText="1"/>
    </xf>
    <xf numFmtId="0" fontId="20" fillId="0" borderId="1" xfId="0" applyFont="1" applyBorder="1" applyAlignment="1">
      <alignment horizontal="center" vertical="center" wrapText="1"/>
    </xf>
    <xf numFmtId="0" fontId="43" fillId="0" borderId="1" xfId="0" applyFont="1" applyBorder="1" applyAlignment="1">
      <alignment horizontal="center" vertical="center" wrapText="1"/>
    </xf>
    <xf numFmtId="0" fontId="40" fillId="0" borderId="1" xfId="0" applyFont="1" applyBorder="1" applyAlignment="1">
      <alignment horizontal="center" vertical="center" wrapText="1"/>
    </xf>
    <xf numFmtId="0" fontId="45" fillId="0" borderId="1" xfId="0" applyFont="1" applyBorder="1" applyAlignment="1">
      <alignment horizontal="center" vertical="center" wrapText="1"/>
    </xf>
    <xf numFmtId="184" fontId="8" fillId="2" borderId="1" xfId="0" applyNumberFormat="1" applyFont="1" applyFill="1" applyBorder="1" applyAlignment="1">
      <alignment horizontal="center" vertical="center" wrapText="1"/>
    </xf>
    <xf numFmtId="0" fontId="47" fillId="2" borderId="1" xfId="0" applyFont="1" applyFill="1" applyBorder="1" applyAlignment="1">
      <alignment horizontal="center" vertical="center" wrapText="1"/>
    </xf>
    <xf numFmtId="0" fontId="25" fillId="2" borderId="1" xfId="0" applyFont="1" applyFill="1" applyBorder="1" applyAlignment="1">
      <alignment horizontal="center" vertical="center" wrapText="1"/>
    </xf>
    <xf numFmtId="176" fontId="50" fillId="0" borderId="0" xfId="0" applyNumberFormat="1" applyFont="1" applyFill="1" applyAlignment="1">
      <alignment horizontal="center" vertical="center"/>
    </xf>
    <xf numFmtId="176" fontId="49" fillId="0" borderId="0" xfId="0" applyNumberFormat="1" applyFont="1" applyFill="1" applyAlignment="1">
      <alignment horizontal="center" vertical="center"/>
    </xf>
    <xf numFmtId="180" fontId="51" fillId="0" borderId="0" xfId="0" applyNumberFormat="1" applyFont="1" applyFill="1" applyAlignment="1">
      <alignment horizontal="center" vertical="center"/>
    </xf>
    <xf numFmtId="176" fontId="48" fillId="0" borderId="0" xfId="0" applyNumberFormat="1" applyFont="1" applyFill="1" applyAlignment="1">
      <alignment horizontal="center" vertical="center"/>
    </xf>
    <xf numFmtId="0" fontId="49" fillId="0" borderId="0" xfId="0" applyFont="1" applyAlignment="1">
      <alignment horizontal="center" vertical="center"/>
    </xf>
    <xf numFmtId="0" fontId="48" fillId="0" borderId="0" xfId="0" applyFont="1" applyAlignment="1">
      <alignment horizontal="center" vertical="center"/>
    </xf>
    <xf numFmtId="182" fontId="48" fillId="3" borderId="0" xfId="0" applyNumberFormat="1" applyFont="1" applyFill="1" applyAlignment="1">
      <alignment horizontal="center" vertical="center"/>
    </xf>
    <xf numFmtId="0" fontId="48" fillId="3" borderId="0" xfId="0" applyFont="1" applyFill="1" applyAlignment="1">
      <alignment horizontal="center" vertical="center"/>
    </xf>
    <xf numFmtId="176" fontId="52" fillId="0" borderId="0" xfId="0" applyNumberFormat="1" applyFont="1" applyFill="1" applyAlignment="1">
      <alignment horizontal="left" vertical="center"/>
    </xf>
    <xf numFmtId="176" fontId="54" fillId="0" borderId="0" xfId="0" applyNumberFormat="1" applyFont="1" applyFill="1" applyBorder="1" applyAlignment="1">
      <alignment horizontal="center" vertical="center"/>
    </xf>
    <xf numFmtId="176" fontId="54" fillId="0" borderId="2" xfId="0" applyNumberFormat="1" applyFont="1" applyFill="1" applyBorder="1" applyAlignment="1">
      <alignment horizontal="center" vertical="center"/>
    </xf>
    <xf numFmtId="176" fontId="56" fillId="0" borderId="12" xfId="12" applyNumberFormat="1" applyFont="1" applyFill="1" applyBorder="1" applyAlignment="1">
      <alignment horizontal="center" vertical="center" wrapText="1"/>
    </xf>
    <xf numFmtId="180" fontId="56" fillId="0" borderId="12" xfId="12" applyNumberFormat="1" applyFont="1" applyFill="1" applyBorder="1" applyAlignment="1">
      <alignment horizontal="center" vertical="center" wrapText="1"/>
    </xf>
    <xf numFmtId="177" fontId="56" fillId="3" borderId="12" xfId="12" applyNumberFormat="1" applyFont="1" applyFill="1" applyBorder="1" applyAlignment="1">
      <alignment horizontal="center" vertical="center" wrapText="1"/>
    </xf>
    <xf numFmtId="176" fontId="56" fillId="0" borderId="1" xfId="12" applyNumberFormat="1" applyFont="1" applyFill="1" applyBorder="1" applyAlignment="1">
      <alignment horizontal="center" vertical="center" wrapText="1"/>
    </xf>
    <xf numFmtId="176" fontId="56" fillId="0" borderId="1" xfId="0" applyNumberFormat="1" applyFont="1" applyFill="1" applyBorder="1" applyAlignment="1">
      <alignment horizontal="center" vertical="center"/>
    </xf>
    <xf numFmtId="181" fontId="56" fillId="0" borderId="1" xfId="0" applyNumberFormat="1" applyFont="1" applyFill="1" applyBorder="1" applyAlignment="1">
      <alignment horizontal="center" vertical="center"/>
    </xf>
    <xf numFmtId="0" fontId="57" fillId="0" borderId="1" xfId="0" applyFont="1" applyBorder="1" applyAlignment="1">
      <alignment horizontal="center" vertical="center"/>
    </xf>
    <xf numFmtId="182" fontId="56" fillId="0" borderId="1" xfId="0" applyNumberFormat="1" applyFont="1" applyFill="1" applyBorder="1" applyAlignment="1">
      <alignment horizontal="center" vertical="center"/>
    </xf>
    <xf numFmtId="176" fontId="58" fillId="0" borderId="1" xfId="0" applyNumberFormat="1" applyFont="1" applyFill="1" applyBorder="1" applyAlignment="1">
      <alignment horizontal="center" vertical="center"/>
    </xf>
    <xf numFmtId="176" fontId="58" fillId="0" borderId="1" xfId="5" applyNumberFormat="1" applyFont="1" applyFill="1" applyBorder="1" applyAlignment="1">
      <alignment horizontal="center" vertical="center"/>
    </xf>
    <xf numFmtId="183" fontId="58" fillId="0" borderId="1" xfId="5" applyNumberFormat="1" applyFont="1" applyFill="1" applyBorder="1" applyAlignment="1">
      <alignment horizontal="center" vertical="center"/>
    </xf>
    <xf numFmtId="181" fontId="58" fillId="3" borderId="1" xfId="0" applyNumberFormat="1" applyFont="1" applyFill="1" applyBorder="1" applyAlignment="1">
      <alignment horizontal="center" vertical="center"/>
    </xf>
    <xf numFmtId="181" fontId="58" fillId="0" borderId="1" xfId="5" applyNumberFormat="1" applyFont="1" applyFill="1" applyBorder="1" applyAlignment="1">
      <alignment horizontal="center" vertical="center"/>
    </xf>
    <xf numFmtId="181" fontId="58" fillId="0" borderId="1" xfId="0" applyNumberFormat="1" applyFont="1" applyFill="1" applyBorder="1" applyAlignment="1">
      <alignment horizontal="center" vertical="center"/>
    </xf>
    <xf numFmtId="0" fontId="57" fillId="0" borderId="1" xfId="0" applyFont="1" applyBorder="1" applyAlignment="1">
      <alignment horizontal="center" vertical="center" wrapText="1"/>
    </xf>
    <xf numFmtId="176" fontId="56" fillId="0" borderId="1" xfId="12" applyNumberFormat="1" applyFont="1" applyFill="1" applyBorder="1" applyAlignment="1">
      <alignment horizontal="center" vertical="center"/>
    </xf>
    <xf numFmtId="181" fontId="56" fillId="0" borderId="1" xfId="12" applyNumberFormat="1" applyFont="1" applyFill="1" applyBorder="1" applyAlignment="1">
      <alignment horizontal="center" vertical="center"/>
    </xf>
    <xf numFmtId="176" fontId="58" fillId="0" borderId="1" xfId="14" applyNumberFormat="1" applyFont="1" applyFill="1" applyBorder="1" applyAlignment="1">
      <alignment horizontal="center" vertical="center"/>
    </xf>
    <xf numFmtId="176" fontId="58" fillId="0" borderId="1" xfId="0" applyNumberFormat="1" applyFont="1" applyFill="1" applyBorder="1" applyAlignment="1" applyProtection="1">
      <alignment horizontal="center" vertical="center"/>
      <protection locked="0"/>
    </xf>
    <xf numFmtId="176" fontId="56" fillId="0" borderId="1" xfId="0" applyNumberFormat="1" applyFont="1" applyFill="1" applyBorder="1" applyAlignment="1">
      <alignment horizontal="center" vertical="center" wrapText="1"/>
    </xf>
    <xf numFmtId="176" fontId="58" fillId="0" borderId="1" xfId="0" applyNumberFormat="1" applyFont="1" applyFill="1" applyBorder="1" applyAlignment="1">
      <alignment horizontal="center" vertical="center" wrapText="1"/>
    </xf>
    <xf numFmtId="0" fontId="42" fillId="0" borderId="0" xfId="0" applyFont="1" applyAlignment="1">
      <alignment horizontal="center" vertical="center"/>
    </xf>
    <xf numFmtId="0" fontId="43" fillId="0" borderId="1" xfId="0" applyFont="1" applyBorder="1" applyAlignment="1">
      <alignment horizontal="center" vertical="center" wrapText="1"/>
    </xf>
    <xf numFmtId="0" fontId="44" fillId="0" borderId="3" xfId="0" applyFont="1" applyBorder="1" applyAlignment="1">
      <alignment horizontal="center" vertical="center" wrapText="1"/>
    </xf>
    <xf numFmtId="0" fontId="44" fillId="0" borderId="10" xfId="0" applyFont="1" applyBorder="1" applyAlignment="1">
      <alignment horizontal="center" vertical="center" wrapText="1"/>
    </xf>
    <xf numFmtId="0" fontId="44" fillId="0" borderId="1" xfId="0" applyFont="1" applyBorder="1" applyAlignment="1">
      <alignment horizontal="center" vertical="center" wrapText="1"/>
    </xf>
    <xf numFmtId="0" fontId="44" fillId="0" borderId="12" xfId="0" applyFont="1" applyBorder="1" applyAlignment="1">
      <alignment horizontal="center" vertical="center" wrapText="1"/>
    </xf>
    <xf numFmtId="0" fontId="44" fillId="0" borderId="14" xfId="0" applyFont="1" applyBorder="1" applyAlignment="1">
      <alignment horizontal="center" vertical="center" wrapText="1"/>
    </xf>
    <xf numFmtId="0" fontId="44" fillId="0" borderId="11" xfId="0" applyFont="1" applyBorder="1" applyAlignment="1">
      <alignment horizontal="center" vertical="center" wrapText="1"/>
    </xf>
    <xf numFmtId="0" fontId="20" fillId="0" borderId="3" xfId="0" applyFont="1" applyBorder="1" applyAlignment="1">
      <alignment horizontal="center" vertical="center" wrapText="1"/>
    </xf>
    <xf numFmtId="0" fontId="20" fillId="0" borderId="10" xfId="0" applyFont="1" applyBorder="1" applyAlignment="1">
      <alignment horizontal="center" vertical="center" wrapText="1"/>
    </xf>
    <xf numFmtId="0" fontId="31" fillId="0" borderId="13" xfId="0" applyFont="1" applyBorder="1" applyAlignment="1">
      <alignment horizontal="left" vertical="center"/>
    </xf>
    <xf numFmtId="0" fontId="18" fillId="0" borderId="13" xfId="0" applyFont="1" applyBorder="1" applyAlignment="1">
      <alignment horizontal="left" vertical="center"/>
    </xf>
    <xf numFmtId="0" fontId="46" fillId="0" borderId="2" xfId="0" applyFont="1" applyBorder="1" applyAlignment="1">
      <alignment horizontal="center" vertical="center"/>
    </xf>
    <xf numFmtId="0" fontId="40" fillId="0" borderId="1" xfId="0" applyFont="1" applyBorder="1" applyAlignment="1">
      <alignment horizontal="center" vertical="center" wrapText="1"/>
    </xf>
    <xf numFmtId="0" fontId="40" fillId="0" borderId="3" xfId="0" applyFont="1" applyBorder="1" applyAlignment="1">
      <alignment horizontal="center" vertical="center" wrapText="1"/>
    </xf>
    <xf numFmtId="0" fontId="40" fillId="0" borderId="10" xfId="0" applyFont="1" applyBorder="1" applyAlignment="1">
      <alignment horizontal="center" vertical="center" wrapText="1"/>
    </xf>
    <xf numFmtId="0" fontId="0" fillId="0" borderId="3" xfId="0" applyBorder="1" applyAlignment="1">
      <alignment horizontal="center" vertical="center"/>
    </xf>
    <xf numFmtId="0" fontId="0" fillId="0" borderId="15" xfId="0" applyBorder="1" applyAlignment="1">
      <alignment horizontal="center" vertical="center"/>
    </xf>
    <xf numFmtId="0" fontId="0" fillId="0" borderId="10" xfId="0" applyBorder="1" applyAlignment="1">
      <alignment horizontal="center" vertical="center"/>
    </xf>
    <xf numFmtId="0" fontId="20" fillId="0" borderId="14" xfId="0" applyFont="1" applyBorder="1" applyAlignment="1">
      <alignment horizontal="center" vertical="center" wrapText="1"/>
    </xf>
    <xf numFmtId="0" fontId="20" fillId="0" borderId="11" xfId="0" applyFont="1" applyBorder="1" applyAlignment="1">
      <alignment horizontal="center" vertical="center" wrapText="1"/>
    </xf>
    <xf numFmtId="0" fontId="43" fillId="0" borderId="12" xfId="0" applyFont="1" applyBorder="1" applyAlignment="1">
      <alignment horizontal="center" vertical="center"/>
    </xf>
    <xf numFmtId="0" fontId="43" fillId="0" borderId="14" xfId="0" applyFont="1" applyBorder="1" applyAlignment="1">
      <alignment horizontal="center" vertical="center"/>
    </xf>
    <xf numFmtId="0" fontId="43" fillId="0" borderId="11" xfId="0" applyFont="1" applyBorder="1" applyAlignment="1">
      <alignment horizontal="center" vertical="center"/>
    </xf>
    <xf numFmtId="176" fontId="16" fillId="0" borderId="0" xfId="0" applyNumberFormat="1" applyFont="1" applyFill="1" applyBorder="1" applyAlignment="1">
      <alignment horizontal="center" vertical="center"/>
    </xf>
    <xf numFmtId="176" fontId="17" fillId="0" borderId="0" xfId="0" applyNumberFormat="1" applyFont="1" applyBorder="1" applyAlignment="1">
      <alignment horizontal="left" vertical="center"/>
    </xf>
    <xf numFmtId="176" fontId="55" fillId="0" borderId="12" xfId="0" applyNumberFormat="1" applyFont="1" applyFill="1" applyBorder="1" applyAlignment="1">
      <alignment horizontal="center" vertical="center" wrapText="1"/>
    </xf>
    <xf numFmtId="176" fontId="55" fillId="0" borderId="14" xfId="0" applyNumberFormat="1" applyFont="1" applyFill="1" applyBorder="1" applyAlignment="1">
      <alignment horizontal="center" vertical="center" wrapText="1"/>
    </xf>
    <xf numFmtId="176" fontId="55" fillId="0" borderId="11" xfId="0" applyNumberFormat="1" applyFont="1" applyFill="1" applyBorder="1" applyAlignment="1">
      <alignment horizontal="center" vertical="center" wrapText="1"/>
    </xf>
    <xf numFmtId="176" fontId="53" fillId="0" borderId="0" xfId="0" applyNumberFormat="1" applyFont="1" applyFill="1" applyBorder="1" applyAlignment="1">
      <alignment horizontal="center" vertical="center"/>
    </xf>
    <xf numFmtId="176" fontId="55" fillId="0" borderId="12" xfId="0" applyNumberFormat="1" applyFont="1" applyFill="1" applyBorder="1" applyAlignment="1">
      <alignment horizontal="center" vertical="center"/>
    </xf>
    <xf numFmtId="176" fontId="55" fillId="0" borderId="14" xfId="0" applyNumberFormat="1" applyFont="1" applyFill="1" applyBorder="1" applyAlignment="1">
      <alignment horizontal="center" vertical="center"/>
    </xf>
    <xf numFmtId="176" fontId="55" fillId="0" borderId="11" xfId="0" applyNumberFormat="1" applyFont="1" applyFill="1" applyBorder="1" applyAlignment="1">
      <alignment horizontal="center" vertical="center"/>
    </xf>
    <xf numFmtId="176" fontId="55" fillId="0" borderId="1" xfId="0" applyNumberFormat="1" applyFont="1" applyFill="1" applyBorder="1" applyAlignment="1">
      <alignment horizontal="center" vertical="center"/>
    </xf>
    <xf numFmtId="176" fontId="55" fillId="0" borderId="16" xfId="12" applyNumberFormat="1" applyFont="1" applyFill="1" applyBorder="1" applyAlignment="1">
      <alignment horizontal="center" vertical="center" wrapText="1"/>
    </xf>
    <xf numFmtId="176" fontId="55" fillId="0" borderId="17" xfId="12" applyNumberFormat="1" applyFont="1" applyFill="1" applyBorder="1" applyAlignment="1">
      <alignment horizontal="center" vertical="center" wrapText="1"/>
    </xf>
    <xf numFmtId="0" fontId="24" fillId="0" borderId="0" xfId="0" applyFont="1" applyAlignment="1">
      <alignment horizontal="left" vertical="center"/>
    </xf>
    <xf numFmtId="0" fontId="18" fillId="0" borderId="0" xfId="0" applyFont="1" applyBorder="1" applyAlignment="1">
      <alignment horizontal="left" vertical="center" wrapText="1"/>
    </xf>
    <xf numFmtId="0" fontId="10" fillId="0" borderId="3" xfId="0" applyFont="1" applyFill="1" applyBorder="1" applyAlignment="1" applyProtection="1">
      <alignment horizontal="center" vertical="center"/>
    </xf>
    <xf numFmtId="0" fontId="10" fillId="0" borderId="10" xfId="0" applyFont="1" applyFill="1" applyBorder="1" applyAlignment="1" applyProtection="1">
      <alignment horizontal="center" vertical="center"/>
    </xf>
    <xf numFmtId="177" fontId="8" fillId="0" borderId="13" xfId="0" applyNumberFormat="1" applyFont="1" applyBorder="1" applyAlignment="1" applyProtection="1">
      <alignment horizontal="left" vertical="center"/>
    </xf>
    <xf numFmtId="0" fontId="16" fillId="0" borderId="0" xfId="0" applyFont="1" applyBorder="1" applyAlignment="1">
      <alignment horizontal="center" vertical="center"/>
    </xf>
    <xf numFmtId="0" fontId="18" fillId="0" borderId="0" xfId="0" applyFont="1" applyAlignment="1">
      <alignment horizontal="left" vertical="center"/>
    </xf>
    <xf numFmtId="0" fontId="33" fillId="2" borderId="12" xfId="0" applyFont="1" applyFill="1" applyBorder="1" applyAlignment="1">
      <alignment horizontal="center" vertical="center" wrapText="1"/>
    </xf>
    <xf numFmtId="0" fontId="33" fillId="2" borderId="11" xfId="0" applyFont="1" applyFill="1" applyBorder="1" applyAlignment="1">
      <alignment horizontal="center" vertical="center" wrapText="1"/>
    </xf>
    <xf numFmtId="0" fontId="33" fillId="2" borderId="1" xfId="0" applyFont="1" applyFill="1" applyBorder="1" applyAlignment="1">
      <alignment horizontal="center" vertical="center" wrapText="1"/>
    </xf>
    <xf numFmtId="0" fontId="37" fillId="2" borderId="1" xfId="0" applyFont="1" applyFill="1" applyBorder="1" applyAlignment="1">
      <alignment horizontal="center" vertical="center"/>
    </xf>
    <xf numFmtId="0" fontId="37" fillId="2" borderId="1" xfId="0" applyFont="1" applyFill="1" applyBorder="1" applyAlignment="1">
      <alignment horizontal="center" vertical="center" wrapText="1"/>
    </xf>
    <xf numFmtId="0" fontId="33" fillId="2" borderId="3" xfId="0" applyFont="1" applyFill="1" applyBorder="1" applyAlignment="1">
      <alignment horizontal="center" vertical="center" wrapText="1"/>
    </xf>
    <xf numFmtId="0" fontId="33" fillId="2" borderId="15" xfId="0" applyFont="1" applyFill="1" applyBorder="1" applyAlignment="1">
      <alignment horizontal="center" vertical="center" wrapText="1"/>
    </xf>
    <xf numFmtId="0" fontId="33" fillId="2" borderId="10" xfId="0" applyFont="1" applyFill="1" applyBorder="1" applyAlignment="1">
      <alignment horizontal="center" vertical="center" wrapText="1"/>
    </xf>
    <xf numFmtId="0" fontId="17" fillId="0" borderId="0" xfId="0" applyFont="1" applyAlignment="1">
      <alignment horizontal="left" vertical="center"/>
    </xf>
    <xf numFmtId="0" fontId="16" fillId="0" borderId="0" xfId="0" applyFont="1" applyFill="1" applyBorder="1" applyAlignment="1">
      <alignment horizontal="center" vertical="center" wrapText="1"/>
    </xf>
    <xf numFmtId="176" fontId="16" fillId="0" borderId="0" xfId="0" applyNumberFormat="1" applyFont="1" applyFill="1" applyAlignment="1">
      <alignment horizontal="center" vertical="center"/>
    </xf>
    <xf numFmtId="176" fontId="0" fillId="0" borderId="0" xfId="0" applyNumberFormat="1" applyFont="1" applyBorder="1" applyAlignment="1">
      <alignment horizontal="center"/>
    </xf>
    <xf numFmtId="176" fontId="7" fillId="0" borderId="1" xfId="0" applyNumberFormat="1" applyFont="1" applyFill="1" applyBorder="1" applyAlignment="1">
      <alignment horizontal="center" vertical="center"/>
    </xf>
    <xf numFmtId="181" fontId="19" fillId="0" borderId="1" xfId="0" applyNumberFormat="1" applyFont="1" applyFill="1" applyBorder="1" applyAlignment="1">
      <alignment horizontal="center" vertical="center"/>
    </xf>
    <xf numFmtId="176" fontId="24" fillId="0" borderId="0" xfId="0" applyNumberFormat="1" applyFont="1" applyAlignment="1">
      <alignment horizontal="left" vertical="center"/>
    </xf>
    <xf numFmtId="176" fontId="24" fillId="0" borderId="0" xfId="0" applyNumberFormat="1" applyFont="1" applyFill="1" applyAlignment="1">
      <alignment horizontal="left"/>
    </xf>
    <xf numFmtId="176" fontId="16" fillId="0" borderId="0" xfId="0" applyNumberFormat="1" applyFont="1" applyFill="1" applyAlignment="1">
      <alignment horizontal="center" vertical="center" wrapText="1"/>
    </xf>
    <xf numFmtId="176" fontId="7" fillId="0" borderId="1" xfId="12" applyNumberFormat="1" applyFont="1" applyFill="1" applyBorder="1" applyAlignment="1">
      <alignment horizontal="center" vertical="center" wrapText="1"/>
    </xf>
    <xf numFmtId="0" fontId="16" fillId="0" borderId="0" xfId="13" applyFont="1" applyFill="1" applyBorder="1" applyAlignment="1">
      <alignment horizontal="center" vertical="center" wrapText="1"/>
    </xf>
    <xf numFmtId="0" fontId="0" fillId="0" borderId="2" xfId="0" applyBorder="1" applyAlignment="1">
      <alignment horizontal="center" vertical="center"/>
    </xf>
    <xf numFmtId="176" fontId="17" fillId="0" borderId="0" xfId="0" applyNumberFormat="1" applyFont="1" applyAlignment="1">
      <alignment horizontal="left" vertical="center"/>
    </xf>
    <xf numFmtId="0" fontId="41" fillId="0" borderId="0" xfId="0" applyFont="1" applyAlignment="1">
      <alignment horizontal="center"/>
    </xf>
    <xf numFmtId="0" fontId="0" fillId="0" borderId="13" xfId="0" applyBorder="1" applyAlignment="1">
      <alignment horizontal="left" vertical="center"/>
    </xf>
  </cellXfs>
  <cellStyles count="16">
    <cellStyle name="常规" xfId="0" builtinId="0"/>
    <cellStyle name="常规 10" xfId="1"/>
    <cellStyle name="常规 2" xfId="2"/>
    <cellStyle name="常规 2 10" xfId="3"/>
    <cellStyle name="常规 2 2" xfId="4"/>
    <cellStyle name="常规 2 2_Book1" xfId="5"/>
    <cellStyle name="常规 2 4" xfId="6"/>
    <cellStyle name="常规 2 6 3" xfId="7"/>
    <cellStyle name="常规 2 9" xfId="8"/>
    <cellStyle name="常规 3" xfId="9"/>
    <cellStyle name="常规 3 2" xfId="10"/>
    <cellStyle name="常规 4" xfId="11"/>
    <cellStyle name="常规_2010年度油补测算分配方案表" xfId="12"/>
    <cellStyle name="常规_北京" xfId="13"/>
    <cellStyle name="常规_西湖区" xfId="14"/>
    <cellStyle name="普通_活用表_亿元表" xfId="15"/>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3"/>
  <sheetViews>
    <sheetView topLeftCell="A4" workbookViewId="0">
      <selection activeCell="F18" sqref="F18:F20"/>
    </sheetView>
  </sheetViews>
  <sheetFormatPr defaultRowHeight="13.5" x14ac:dyDescent="0.15"/>
  <cols>
    <col min="1" max="1" width="5.625" customWidth="1"/>
    <col min="2" max="2" width="15.625" customWidth="1"/>
    <col min="3" max="4" width="20.625" customWidth="1"/>
    <col min="5" max="7" width="10.625" customWidth="1"/>
  </cols>
  <sheetData>
    <row r="1" spans="1:7" ht="24" customHeight="1" x14ac:dyDescent="0.15">
      <c r="A1" s="257" t="s">
        <v>314</v>
      </c>
      <c r="B1" s="257"/>
      <c r="C1" s="257"/>
      <c r="D1" s="257"/>
      <c r="E1" s="257"/>
      <c r="F1" s="257"/>
      <c r="G1" s="257"/>
    </row>
    <row r="2" spans="1:7" ht="24" customHeight="1" x14ac:dyDescent="0.15">
      <c r="A2" s="257"/>
      <c r="B2" s="257"/>
      <c r="C2" s="257"/>
      <c r="D2" s="257"/>
      <c r="E2" s="257"/>
      <c r="F2" s="257"/>
      <c r="G2" s="257"/>
    </row>
    <row r="3" spans="1:7" ht="23.25" x14ac:dyDescent="0.15">
      <c r="B3" s="215"/>
    </row>
    <row r="4" spans="1:7" ht="18.75" x14ac:dyDescent="0.15">
      <c r="F4" s="269" t="s">
        <v>289</v>
      </c>
      <c r="G4" s="269"/>
    </row>
    <row r="5" spans="1:7" ht="30" customHeight="1" x14ac:dyDescent="0.15">
      <c r="A5" s="110" t="s">
        <v>312</v>
      </c>
      <c r="B5" s="217" t="s">
        <v>313</v>
      </c>
      <c r="C5" s="261" t="s">
        <v>290</v>
      </c>
      <c r="D5" s="261"/>
      <c r="E5" s="259" t="s">
        <v>291</v>
      </c>
      <c r="F5" s="260"/>
      <c r="G5" s="217" t="s">
        <v>292</v>
      </c>
    </row>
    <row r="6" spans="1:7" ht="30" customHeight="1" x14ac:dyDescent="0.15">
      <c r="A6" s="110">
        <v>1</v>
      </c>
      <c r="B6" s="262" t="s">
        <v>307</v>
      </c>
      <c r="C6" s="265" t="s">
        <v>308</v>
      </c>
      <c r="D6" s="266"/>
      <c r="E6" s="258">
        <v>53795</v>
      </c>
      <c r="F6" s="258"/>
      <c r="G6" s="258">
        <v>106999.5</v>
      </c>
    </row>
    <row r="7" spans="1:7" ht="30" customHeight="1" x14ac:dyDescent="0.15">
      <c r="A7" s="110">
        <v>2</v>
      </c>
      <c r="B7" s="263"/>
      <c r="C7" s="271" t="s">
        <v>309</v>
      </c>
      <c r="D7" s="272"/>
      <c r="E7" s="258">
        <v>45649.5</v>
      </c>
      <c r="F7" s="258"/>
      <c r="G7" s="258"/>
    </row>
    <row r="8" spans="1:7" ht="30" customHeight="1" x14ac:dyDescent="0.15">
      <c r="A8" s="110">
        <v>3</v>
      </c>
      <c r="B8" s="264"/>
      <c r="C8" s="271" t="s">
        <v>310</v>
      </c>
      <c r="D8" s="272"/>
      <c r="E8" s="258">
        <v>7555</v>
      </c>
      <c r="F8" s="258"/>
      <c r="G8" s="258"/>
    </row>
    <row r="9" spans="1:7" ht="8.1" customHeight="1" x14ac:dyDescent="0.15">
      <c r="A9" s="273"/>
      <c r="B9" s="274"/>
      <c r="C9" s="274"/>
      <c r="D9" s="274"/>
      <c r="E9" s="274"/>
      <c r="F9" s="274"/>
      <c r="G9" s="275"/>
    </row>
    <row r="10" spans="1:7" ht="30" customHeight="1" x14ac:dyDescent="0.15">
      <c r="A10" s="110">
        <v>4</v>
      </c>
      <c r="B10" s="262" t="s">
        <v>311</v>
      </c>
      <c r="C10" s="270" t="s">
        <v>293</v>
      </c>
      <c r="D10" s="218" t="s">
        <v>306</v>
      </c>
      <c r="E10" s="219">
        <v>11814.16</v>
      </c>
      <c r="F10" s="258">
        <f>E10+E11+E12</f>
        <v>12183.41</v>
      </c>
      <c r="G10" s="278">
        <f>F10+F13+F15+F16+F17+F18</f>
        <v>59323.460000000006</v>
      </c>
    </row>
    <row r="11" spans="1:7" ht="30" customHeight="1" x14ac:dyDescent="0.15">
      <c r="A11" s="110">
        <v>5</v>
      </c>
      <c r="B11" s="276"/>
      <c r="C11" s="270"/>
      <c r="D11" s="220" t="s">
        <v>294</v>
      </c>
      <c r="E11" s="219">
        <v>167.25</v>
      </c>
      <c r="F11" s="258"/>
      <c r="G11" s="279"/>
    </row>
    <row r="12" spans="1:7" ht="30" customHeight="1" x14ac:dyDescent="0.15">
      <c r="A12" s="110">
        <v>6</v>
      </c>
      <c r="B12" s="276"/>
      <c r="C12" s="270"/>
      <c r="D12" s="220" t="s">
        <v>295</v>
      </c>
      <c r="E12" s="219">
        <v>202</v>
      </c>
      <c r="F12" s="258"/>
      <c r="G12" s="279"/>
    </row>
    <row r="13" spans="1:7" ht="30" customHeight="1" x14ac:dyDescent="0.15">
      <c r="A13" s="110">
        <v>7</v>
      </c>
      <c r="B13" s="276"/>
      <c r="C13" s="270" t="s">
        <v>296</v>
      </c>
      <c r="D13" s="220" t="s">
        <v>304</v>
      </c>
      <c r="E13" s="219">
        <v>1000</v>
      </c>
      <c r="F13" s="258">
        <f>E13+E14</f>
        <v>8800</v>
      </c>
      <c r="G13" s="279"/>
    </row>
    <row r="14" spans="1:7" ht="30" customHeight="1" x14ac:dyDescent="0.15">
      <c r="A14" s="110">
        <v>8</v>
      </c>
      <c r="B14" s="276"/>
      <c r="C14" s="270"/>
      <c r="D14" s="220" t="s">
        <v>305</v>
      </c>
      <c r="E14" s="219">
        <v>7800</v>
      </c>
      <c r="F14" s="258"/>
      <c r="G14" s="279"/>
    </row>
    <row r="15" spans="1:7" ht="30" customHeight="1" x14ac:dyDescent="0.15">
      <c r="A15" s="110">
        <v>9</v>
      </c>
      <c r="B15" s="276"/>
      <c r="C15" s="220" t="s">
        <v>297</v>
      </c>
      <c r="D15" s="220" t="s">
        <v>298</v>
      </c>
      <c r="E15" s="219">
        <v>4154</v>
      </c>
      <c r="F15" s="219">
        <f>E15</f>
        <v>4154</v>
      </c>
      <c r="G15" s="279"/>
    </row>
    <row r="16" spans="1:7" ht="30" customHeight="1" x14ac:dyDescent="0.15">
      <c r="A16" s="110">
        <v>10</v>
      </c>
      <c r="B16" s="276"/>
      <c r="C16" s="218" t="s">
        <v>299</v>
      </c>
      <c r="D16" s="218" t="s">
        <v>299</v>
      </c>
      <c r="E16" s="219">
        <v>26880</v>
      </c>
      <c r="F16" s="219">
        <f>E16</f>
        <v>26880</v>
      </c>
      <c r="G16" s="279"/>
    </row>
    <row r="17" spans="1:7" ht="30" customHeight="1" x14ac:dyDescent="0.15">
      <c r="A17" s="110">
        <v>11</v>
      </c>
      <c r="B17" s="276"/>
      <c r="C17" s="220" t="s">
        <v>300</v>
      </c>
      <c r="D17" s="220" t="s">
        <v>301</v>
      </c>
      <c r="E17" s="219">
        <v>7106</v>
      </c>
      <c r="F17" s="219">
        <f>E17</f>
        <v>7106</v>
      </c>
      <c r="G17" s="279"/>
    </row>
    <row r="18" spans="1:7" ht="30" customHeight="1" x14ac:dyDescent="0.15">
      <c r="A18" s="110">
        <v>12</v>
      </c>
      <c r="B18" s="276"/>
      <c r="C18" s="270" t="s">
        <v>302</v>
      </c>
      <c r="D18" s="220" t="s">
        <v>303</v>
      </c>
      <c r="E18" s="219">
        <v>68</v>
      </c>
      <c r="F18" s="258">
        <f>E18+E19+E20</f>
        <v>200.05</v>
      </c>
      <c r="G18" s="279"/>
    </row>
    <row r="19" spans="1:7" ht="30" customHeight="1" x14ac:dyDescent="0.15">
      <c r="A19" s="110"/>
      <c r="B19" s="276"/>
      <c r="C19" s="270"/>
      <c r="D19" s="220" t="s">
        <v>315</v>
      </c>
      <c r="E19" s="219">
        <v>72.05</v>
      </c>
      <c r="F19" s="258"/>
      <c r="G19" s="279"/>
    </row>
    <row r="20" spans="1:7" ht="30" customHeight="1" x14ac:dyDescent="0.15">
      <c r="A20" s="110">
        <v>13</v>
      </c>
      <c r="B20" s="277"/>
      <c r="C20" s="270"/>
      <c r="D20" s="220" t="s">
        <v>320</v>
      </c>
      <c r="E20" s="219">
        <v>60</v>
      </c>
      <c r="F20" s="258"/>
      <c r="G20" s="280"/>
    </row>
    <row r="21" spans="1:7" ht="30" customHeight="1" x14ac:dyDescent="0.15">
      <c r="A21" s="261" t="s">
        <v>151</v>
      </c>
      <c r="B21" s="261"/>
      <c r="C21" s="261"/>
      <c r="D21" s="261"/>
      <c r="E21" s="261"/>
      <c r="F21" s="261"/>
      <c r="G21" s="221">
        <f>G6+G10</f>
        <v>166322.96000000002</v>
      </c>
    </row>
    <row r="22" spans="1:7" ht="23.25" customHeight="1" x14ac:dyDescent="0.15">
      <c r="A22" s="267" t="s">
        <v>316</v>
      </c>
      <c r="B22" s="268"/>
      <c r="C22" s="268"/>
      <c r="D22" s="268"/>
      <c r="E22" s="268"/>
      <c r="F22" s="268"/>
      <c r="G22" s="268"/>
    </row>
    <row r="23" spans="1:7" ht="23.25" x14ac:dyDescent="0.15">
      <c r="B23" s="216"/>
    </row>
  </sheetData>
  <mergeCells count="23">
    <mergeCell ref="A22:G22"/>
    <mergeCell ref="F4:G4"/>
    <mergeCell ref="A21:F21"/>
    <mergeCell ref="C18:C20"/>
    <mergeCell ref="F18:F20"/>
    <mergeCell ref="E7:F7"/>
    <mergeCell ref="E8:F8"/>
    <mergeCell ref="C7:D7"/>
    <mergeCell ref="C8:D8"/>
    <mergeCell ref="C13:C14"/>
    <mergeCell ref="F13:F14"/>
    <mergeCell ref="A9:G9"/>
    <mergeCell ref="C10:C12"/>
    <mergeCell ref="F10:F12"/>
    <mergeCell ref="B10:B20"/>
    <mergeCell ref="G10:G20"/>
    <mergeCell ref="A1:G2"/>
    <mergeCell ref="G6:G8"/>
    <mergeCell ref="E6:F6"/>
    <mergeCell ref="E5:F5"/>
    <mergeCell ref="C5:D5"/>
    <mergeCell ref="B6:B8"/>
    <mergeCell ref="C6:D6"/>
  </mergeCells>
  <phoneticPr fontId="1" type="noConversion"/>
  <pageMargins left="0.7" right="0.7" top="0.75" bottom="0.75" header="0.3" footer="0.3"/>
  <pageSetup paperSize="9" scale="94" fitToHeight="0"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0"/>
  <sheetViews>
    <sheetView topLeftCell="A16" workbookViewId="0">
      <selection activeCell="I9" sqref="I9"/>
    </sheetView>
  </sheetViews>
  <sheetFormatPr defaultRowHeight="13.5" x14ac:dyDescent="0.15"/>
  <cols>
    <col min="1" max="1" width="5.625" customWidth="1"/>
    <col min="2" max="4" width="27.625" customWidth="1"/>
  </cols>
  <sheetData>
    <row r="1" spans="1:4" ht="30" customHeight="1" x14ac:dyDescent="0.25">
      <c r="A1" s="320" t="s">
        <v>264</v>
      </c>
      <c r="B1" s="314"/>
      <c r="C1" s="94"/>
      <c r="D1" s="94"/>
    </row>
    <row r="2" spans="1:4" ht="30" customHeight="1" x14ac:dyDescent="0.15">
      <c r="A2" s="316" t="s">
        <v>265</v>
      </c>
      <c r="B2" s="316"/>
      <c r="C2" s="316"/>
      <c r="D2" s="316"/>
    </row>
    <row r="3" spans="1:4" ht="30" customHeight="1" x14ac:dyDescent="0.15">
      <c r="A3" s="134"/>
      <c r="B3" s="134"/>
      <c r="C3" s="134"/>
      <c r="D3" s="134"/>
    </row>
    <row r="4" spans="1:4" ht="30" customHeight="1" x14ac:dyDescent="0.15">
      <c r="A4" s="118" t="s">
        <v>0</v>
      </c>
      <c r="B4" s="142" t="s">
        <v>266</v>
      </c>
      <c r="C4" s="118" t="s">
        <v>267</v>
      </c>
      <c r="D4" s="118" t="s">
        <v>134</v>
      </c>
    </row>
    <row r="5" spans="1:4" ht="30" customHeight="1" x14ac:dyDescent="0.15">
      <c r="A5" s="119">
        <v>1</v>
      </c>
      <c r="B5" s="113" t="s">
        <v>118</v>
      </c>
      <c r="C5" s="119">
        <v>0</v>
      </c>
      <c r="D5" s="114"/>
    </row>
    <row r="6" spans="1:4" ht="30" customHeight="1" x14ac:dyDescent="0.15">
      <c r="A6" s="119">
        <v>2</v>
      </c>
      <c r="B6" s="113" t="s">
        <v>120</v>
      </c>
      <c r="C6" s="119">
        <v>320.76</v>
      </c>
      <c r="D6" s="115"/>
    </row>
    <row r="7" spans="1:4" ht="30" customHeight="1" x14ac:dyDescent="0.15">
      <c r="A7" s="119">
        <v>3</v>
      </c>
      <c r="B7" s="113" t="s">
        <v>121</v>
      </c>
      <c r="C7" s="119">
        <v>0</v>
      </c>
      <c r="D7" s="115"/>
    </row>
    <row r="8" spans="1:4" ht="30" customHeight="1" x14ac:dyDescent="0.15">
      <c r="A8" s="119">
        <v>4</v>
      </c>
      <c r="B8" s="113" t="s">
        <v>122</v>
      </c>
      <c r="C8" s="119">
        <v>265.79000000000002</v>
      </c>
      <c r="D8" s="115"/>
    </row>
    <row r="9" spans="1:4" ht="30" customHeight="1" x14ac:dyDescent="0.15">
      <c r="A9" s="119">
        <v>5</v>
      </c>
      <c r="B9" s="113" t="s">
        <v>123</v>
      </c>
      <c r="C9" s="119">
        <v>27.6</v>
      </c>
      <c r="D9" s="115"/>
    </row>
    <row r="10" spans="1:4" ht="30" customHeight="1" x14ac:dyDescent="0.15">
      <c r="A10" s="119">
        <v>6</v>
      </c>
      <c r="B10" s="113" t="s">
        <v>124</v>
      </c>
      <c r="C10" s="119">
        <v>0</v>
      </c>
      <c r="D10" s="116"/>
    </row>
    <row r="11" spans="1:4" ht="30" customHeight="1" x14ac:dyDescent="0.15">
      <c r="A11" s="119">
        <v>7</v>
      </c>
      <c r="B11" s="113" t="s">
        <v>125</v>
      </c>
      <c r="C11" s="119">
        <v>157.63</v>
      </c>
      <c r="D11" s="115"/>
    </row>
    <row r="12" spans="1:4" ht="30" customHeight="1" x14ac:dyDescent="0.15">
      <c r="A12" s="119">
        <v>8</v>
      </c>
      <c r="B12" s="113" t="s">
        <v>202</v>
      </c>
      <c r="C12" s="119">
        <v>26.1</v>
      </c>
      <c r="D12" s="116"/>
    </row>
    <row r="13" spans="1:4" ht="30" customHeight="1" x14ac:dyDescent="0.15">
      <c r="A13" s="119">
        <v>9</v>
      </c>
      <c r="B13" s="113" t="s">
        <v>127</v>
      </c>
      <c r="C13" s="119">
        <v>191.09</v>
      </c>
      <c r="D13" s="115"/>
    </row>
    <row r="14" spans="1:4" ht="30" customHeight="1" x14ac:dyDescent="0.15">
      <c r="A14" s="119">
        <v>10</v>
      </c>
      <c r="B14" s="113" t="s">
        <v>129</v>
      </c>
      <c r="C14" s="119">
        <v>1055.6099999999999</v>
      </c>
      <c r="D14" s="115"/>
    </row>
    <row r="15" spans="1:4" ht="30" customHeight="1" x14ac:dyDescent="0.15">
      <c r="A15" s="119">
        <v>11</v>
      </c>
      <c r="B15" s="113" t="s">
        <v>130</v>
      </c>
      <c r="C15" s="119">
        <v>313.88</v>
      </c>
      <c r="D15" s="115"/>
    </row>
    <row r="16" spans="1:4" ht="30" customHeight="1" x14ac:dyDescent="0.15">
      <c r="A16" s="119">
        <v>12</v>
      </c>
      <c r="B16" s="113" t="s">
        <v>131</v>
      </c>
      <c r="C16" s="119">
        <v>88.32</v>
      </c>
      <c r="D16" s="115"/>
    </row>
    <row r="17" spans="1:4" ht="30" customHeight="1" x14ac:dyDescent="0.15">
      <c r="A17" s="119">
        <v>13</v>
      </c>
      <c r="B17" s="113" t="s">
        <v>132</v>
      </c>
      <c r="C17" s="119">
        <v>1196.29</v>
      </c>
      <c r="D17" s="115"/>
    </row>
    <row r="18" spans="1:4" ht="30" customHeight="1" x14ac:dyDescent="0.15">
      <c r="A18" s="119">
        <v>14</v>
      </c>
      <c r="B18" s="117" t="s">
        <v>203</v>
      </c>
      <c r="C18" s="119">
        <v>450.93</v>
      </c>
      <c r="D18" s="115"/>
    </row>
    <row r="19" spans="1:4" s="193" customFormat="1" ht="30" customHeight="1" x14ac:dyDescent="0.15">
      <c r="A19" s="192">
        <v>15</v>
      </c>
      <c r="B19" s="192" t="s">
        <v>268</v>
      </c>
      <c r="C19" s="119">
        <v>60</v>
      </c>
      <c r="D19" s="115"/>
    </row>
    <row r="20" spans="1:4" s="157" customFormat="1" ht="30" customHeight="1" x14ac:dyDescent="0.15">
      <c r="A20" s="194"/>
      <c r="B20" s="195" t="s">
        <v>258</v>
      </c>
      <c r="C20" s="196">
        <v>4154</v>
      </c>
      <c r="D20" s="182"/>
    </row>
  </sheetData>
  <mergeCells count="2">
    <mergeCell ref="A1:B1"/>
    <mergeCell ref="A2:D2"/>
  </mergeCells>
  <phoneticPr fontId="1" type="noConversion"/>
  <pageMargins left="0.7" right="0.7" top="0.75" bottom="0.75" header="0.3" footer="0.3"/>
  <pageSetup paperSize="9" orientation="portrait"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
  <sheetViews>
    <sheetView workbookViewId="0">
      <selection activeCell="C15" sqref="C15"/>
    </sheetView>
  </sheetViews>
  <sheetFormatPr defaultRowHeight="13.5" x14ac:dyDescent="0.15"/>
  <cols>
    <col min="1" max="1" width="5.625" customWidth="1"/>
    <col min="2" max="4" width="30.625" customWidth="1"/>
  </cols>
  <sheetData>
    <row r="1" spans="1:4" s="96" customFormat="1" ht="30" customHeight="1" x14ac:dyDescent="0.25">
      <c r="A1" s="308" t="s">
        <v>269</v>
      </c>
      <c r="B1" s="308"/>
      <c r="C1" s="139"/>
    </row>
    <row r="2" spans="1:4" s="96" customFormat="1" ht="30" customHeight="1" x14ac:dyDescent="0.4">
      <c r="A2" s="321" t="s">
        <v>281</v>
      </c>
      <c r="B2" s="321"/>
      <c r="C2" s="321"/>
      <c r="D2" s="321"/>
    </row>
    <row r="3" spans="1:4" s="96" customFormat="1" ht="30" customHeight="1" x14ac:dyDescent="0.25">
      <c r="A3" s="109"/>
      <c r="B3" s="109"/>
      <c r="C3" s="109"/>
      <c r="D3" s="109"/>
    </row>
    <row r="4" spans="1:4" s="111" customFormat="1" ht="30" customHeight="1" x14ac:dyDescent="0.15">
      <c r="A4" s="112" t="s">
        <v>159</v>
      </c>
      <c r="B4" s="112" t="s">
        <v>160</v>
      </c>
      <c r="C4" s="112" t="s">
        <v>274</v>
      </c>
      <c r="D4" s="112" t="s">
        <v>161</v>
      </c>
    </row>
    <row r="5" spans="1:4" s="199" customFormat="1" ht="30" customHeight="1" x14ac:dyDescent="0.15">
      <c r="A5" s="197"/>
      <c r="B5" s="197" t="s">
        <v>277</v>
      </c>
      <c r="C5" s="197"/>
      <c r="D5" s="197">
        <v>4950</v>
      </c>
    </row>
    <row r="6" spans="1:4" s="111" customFormat="1" ht="30" customHeight="1" x14ac:dyDescent="0.15">
      <c r="A6" s="198">
        <v>1</v>
      </c>
      <c r="B6" s="198" t="s">
        <v>270</v>
      </c>
      <c r="C6" s="198" t="s">
        <v>275</v>
      </c>
      <c r="D6" s="198">
        <v>1475</v>
      </c>
    </row>
    <row r="7" spans="1:4" s="111" customFormat="1" ht="30" customHeight="1" x14ac:dyDescent="0.15">
      <c r="A7" s="198">
        <v>2</v>
      </c>
      <c r="B7" s="198" t="s">
        <v>273</v>
      </c>
      <c r="C7" s="198" t="s">
        <v>276</v>
      </c>
      <c r="D7" s="198">
        <v>1475</v>
      </c>
    </row>
    <row r="8" spans="1:4" s="111" customFormat="1" ht="30" customHeight="1" x14ac:dyDescent="0.15">
      <c r="A8" s="198">
        <v>3</v>
      </c>
      <c r="B8" s="198" t="s">
        <v>271</v>
      </c>
      <c r="C8" s="198" t="s">
        <v>275</v>
      </c>
      <c r="D8" s="198">
        <v>1000</v>
      </c>
    </row>
    <row r="9" spans="1:4" s="111" customFormat="1" ht="30" customHeight="1" x14ac:dyDescent="0.15">
      <c r="A9" s="22">
        <v>4</v>
      </c>
      <c r="B9" s="133" t="s">
        <v>272</v>
      </c>
      <c r="C9" s="133" t="s">
        <v>275</v>
      </c>
      <c r="D9" s="22">
        <v>1000</v>
      </c>
    </row>
  </sheetData>
  <mergeCells count="2">
    <mergeCell ref="A2:D2"/>
    <mergeCell ref="A1:B1"/>
  </mergeCells>
  <phoneticPr fontId="1" type="noConversion"/>
  <pageMargins left="0.7" right="0.7" top="0.75" bottom="0.75" header="0.3" footer="0.3"/>
  <pageSetup paperSize="9" orientation="portrait"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
  <sheetViews>
    <sheetView workbookViewId="0">
      <selection activeCell="B11" sqref="B11"/>
    </sheetView>
  </sheetViews>
  <sheetFormatPr defaultRowHeight="13.5" x14ac:dyDescent="0.15"/>
  <cols>
    <col min="1" max="1" width="5.625" customWidth="1"/>
    <col min="2" max="4" width="27.625" customWidth="1"/>
  </cols>
  <sheetData>
    <row r="1" spans="1:4" s="96" customFormat="1" ht="30" customHeight="1" x14ac:dyDescent="0.25">
      <c r="A1" s="314" t="s">
        <v>204</v>
      </c>
      <c r="B1" s="314"/>
      <c r="C1" s="95"/>
      <c r="D1" s="95"/>
    </row>
    <row r="2" spans="1:4" s="96" customFormat="1" ht="30" customHeight="1" x14ac:dyDescent="0.25">
      <c r="A2" s="316" t="s">
        <v>280</v>
      </c>
      <c r="B2" s="316"/>
      <c r="C2" s="316"/>
      <c r="D2" s="316"/>
    </row>
    <row r="3" spans="1:4" s="96" customFormat="1" ht="30" customHeight="1" x14ac:dyDescent="0.25">
      <c r="A3" s="97"/>
      <c r="B3" s="97"/>
      <c r="C3" s="97"/>
      <c r="D3" s="98"/>
    </row>
    <row r="4" spans="1:4" s="111" customFormat="1" ht="30" customHeight="1" x14ac:dyDescent="0.15">
      <c r="A4" s="99" t="s">
        <v>101</v>
      </c>
      <c r="B4" s="88" t="s">
        <v>169</v>
      </c>
      <c r="C4" s="88" t="s">
        <v>170</v>
      </c>
      <c r="D4" s="88" t="s">
        <v>164</v>
      </c>
    </row>
    <row r="5" spans="1:4" s="111" customFormat="1" ht="30" customHeight="1" x14ac:dyDescent="0.15">
      <c r="A5" s="105">
        <v>1</v>
      </c>
      <c r="B5" s="2" t="s">
        <v>171</v>
      </c>
      <c r="C5" s="104">
        <v>10000</v>
      </c>
      <c r="D5" s="102"/>
    </row>
    <row r="6" spans="1:4" s="111" customFormat="1" ht="30" customHeight="1" x14ac:dyDescent="0.15">
      <c r="A6" s="322" t="s">
        <v>173</v>
      </c>
      <c r="B6" s="322"/>
      <c r="C6" s="322"/>
      <c r="D6" s="322"/>
    </row>
  </sheetData>
  <mergeCells count="3">
    <mergeCell ref="A1:B1"/>
    <mergeCell ref="A2:D2"/>
    <mergeCell ref="A6:D6"/>
  </mergeCells>
  <phoneticPr fontId="1" type="noConversion"/>
  <pageMargins left="0.7" right="0.7" top="0.75" bottom="0.75" header="0.3" footer="0.3"/>
  <pageSetup paperSize="9" orientation="portrait"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
  <sheetViews>
    <sheetView workbookViewId="0">
      <selection activeCell="B11" sqref="B11"/>
    </sheetView>
  </sheetViews>
  <sheetFormatPr defaultRowHeight="13.5" x14ac:dyDescent="0.15"/>
  <cols>
    <col min="1" max="1" width="5.625" customWidth="1"/>
    <col min="2" max="2" width="18.625" customWidth="1"/>
    <col min="3" max="3" width="28.625" customWidth="1"/>
    <col min="4" max="4" width="18.625" customWidth="1"/>
    <col min="5" max="5" width="15.625" customWidth="1"/>
  </cols>
  <sheetData>
    <row r="1" spans="1:5" s="96" customFormat="1" ht="30" customHeight="1" x14ac:dyDescent="0.25">
      <c r="A1" s="314" t="s">
        <v>282</v>
      </c>
      <c r="B1" s="314"/>
      <c r="C1" s="94"/>
      <c r="D1" s="95"/>
      <c r="E1" s="95"/>
    </row>
    <row r="2" spans="1:5" s="96" customFormat="1" ht="50.1" customHeight="1" x14ac:dyDescent="0.25">
      <c r="A2" s="316" t="s">
        <v>166</v>
      </c>
      <c r="B2" s="316"/>
      <c r="C2" s="316"/>
      <c r="D2" s="316"/>
      <c r="E2" s="316"/>
    </row>
    <row r="3" spans="1:5" ht="30" customHeight="1" x14ac:dyDescent="0.15">
      <c r="A3" s="7"/>
      <c r="B3" s="7"/>
      <c r="C3" s="7"/>
      <c r="D3" s="7"/>
      <c r="E3" s="9"/>
    </row>
    <row r="4" spans="1:5" s="14" customFormat="1" ht="35.25" customHeight="1" x14ac:dyDescent="0.15">
      <c r="A4" s="99" t="s">
        <v>101</v>
      </c>
      <c r="B4" s="88" t="s">
        <v>162</v>
      </c>
      <c r="C4" s="100" t="s">
        <v>163</v>
      </c>
      <c r="D4" s="88" t="s">
        <v>168</v>
      </c>
      <c r="E4" s="88" t="s">
        <v>164</v>
      </c>
    </row>
    <row r="5" spans="1:5" s="14" customFormat="1" ht="45" customHeight="1" x14ac:dyDescent="0.15">
      <c r="A5" s="106">
        <v>1</v>
      </c>
      <c r="B5" s="2" t="s">
        <v>165</v>
      </c>
      <c r="C5" s="103" t="s">
        <v>167</v>
      </c>
      <c r="D5" s="108">
        <v>66.099999999999994</v>
      </c>
      <c r="E5" s="107"/>
    </row>
  </sheetData>
  <mergeCells count="2">
    <mergeCell ref="A1:B1"/>
    <mergeCell ref="A2:E2"/>
  </mergeCells>
  <phoneticPr fontId="1" type="noConversion"/>
  <pageMargins left="0.7" right="0.7" top="0.75" bottom="0.75" header="0.3" footer="0.3"/>
  <pageSetup paperSize="9" orientation="portrait"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
  <sheetViews>
    <sheetView workbookViewId="0">
      <selection activeCell="F16" sqref="F16"/>
    </sheetView>
  </sheetViews>
  <sheetFormatPr defaultRowHeight="13.5" x14ac:dyDescent="0.15"/>
  <cols>
    <col min="2" max="2" width="17.75" customWidth="1"/>
    <col min="3" max="3" width="27.875" customWidth="1"/>
    <col min="4" max="4" width="18" customWidth="1"/>
    <col min="5" max="5" width="15.75" customWidth="1"/>
  </cols>
  <sheetData>
    <row r="1" spans="1:5" s="96" customFormat="1" ht="30" customHeight="1" x14ac:dyDescent="0.25">
      <c r="A1" s="314" t="s">
        <v>283</v>
      </c>
      <c r="B1" s="314"/>
      <c r="C1" s="94"/>
      <c r="D1" s="95"/>
      <c r="E1" s="95"/>
    </row>
    <row r="2" spans="1:5" s="96" customFormat="1" ht="30" customHeight="1" x14ac:dyDescent="0.25">
      <c r="A2" s="316" t="s">
        <v>279</v>
      </c>
      <c r="B2" s="316"/>
      <c r="C2" s="316"/>
      <c r="D2" s="316"/>
      <c r="E2" s="316"/>
    </row>
    <row r="3" spans="1:5" s="96" customFormat="1" ht="30" customHeight="1" x14ac:dyDescent="0.25">
      <c r="A3" s="97"/>
      <c r="B3" s="97"/>
      <c r="C3" s="97"/>
      <c r="D3" s="97"/>
      <c r="E3" s="98"/>
    </row>
    <row r="4" spans="1:5" s="14" customFormat="1" ht="24" customHeight="1" x14ac:dyDescent="0.15">
      <c r="A4" s="99" t="s">
        <v>101</v>
      </c>
      <c r="B4" s="88" t="s">
        <v>162</v>
      </c>
      <c r="C4" s="100" t="s">
        <v>163</v>
      </c>
      <c r="D4" s="88" t="s">
        <v>168</v>
      </c>
      <c r="E4" s="88" t="s">
        <v>164</v>
      </c>
    </row>
    <row r="5" spans="1:5" s="14" customFormat="1" ht="59.25" customHeight="1" x14ac:dyDescent="0.15">
      <c r="A5" s="106">
        <v>1</v>
      </c>
      <c r="B5" s="2" t="s">
        <v>165</v>
      </c>
      <c r="C5" s="103" t="s">
        <v>278</v>
      </c>
      <c r="D5" s="106">
        <v>50</v>
      </c>
      <c r="E5" s="102"/>
    </row>
  </sheetData>
  <mergeCells count="2">
    <mergeCell ref="A1:B1"/>
    <mergeCell ref="A2:E2"/>
  </mergeCells>
  <phoneticPr fontId="1" type="noConversion"/>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10"/>
  <sheetViews>
    <sheetView workbookViewId="0">
      <selection activeCell="I8" sqref="I8"/>
    </sheetView>
  </sheetViews>
  <sheetFormatPr defaultRowHeight="13.5" x14ac:dyDescent="0.15"/>
  <cols>
    <col min="1" max="1" width="5.625" customWidth="1"/>
    <col min="2" max="2" width="17.875" style="14" customWidth="1"/>
    <col min="3" max="7" width="10.625" customWidth="1"/>
    <col min="8" max="8" width="11.75" customWidth="1"/>
  </cols>
  <sheetData>
    <row r="1" spans="1:8" ht="30" customHeight="1" x14ac:dyDescent="0.15">
      <c r="A1" s="282" t="s">
        <v>195</v>
      </c>
      <c r="B1" s="282"/>
      <c r="C1" s="1"/>
      <c r="D1" s="1"/>
      <c r="E1" s="1"/>
      <c r="F1" s="1"/>
      <c r="G1" s="1"/>
      <c r="H1" s="1"/>
    </row>
    <row r="2" spans="1:8" ht="30" customHeight="1" x14ac:dyDescent="0.15">
      <c r="A2" s="281" t="s">
        <v>220</v>
      </c>
      <c r="B2" s="281"/>
      <c r="C2" s="281"/>
      <c r="D2" s="281"/>
      <c r="E2" s="281"/>
      <c r="F2" s="281"/>
      <c r="G2" s="281"/>
      <c r="H2" s="281"/>
    </row>
    <row r="3" spans="1:8" s="14" customFormat="1" ht="30" customHeight="1" x14ac:dyDescent="0.15">
      <c r="A3" s="11" t="s">
        <v>0</v>
      </c>
      <c r="B3" s="11" t="s">
        <v>1</v>
      </c>
      <c r="C3" s="11" t="s">
        <v>2</v>
      </c>
      <c r="D3" s="11" t="s">
        <v>3</v>
      </c>
      <c r="E3" s="11" t="s">
        <v>4</v>
      </c>
      <c r="F3" s="12" t="s">
        <v>5</v>
      </c>
      <c r="G3" s="12" t="s">
        <v>221</v>
      </c>
      <c r="H3" s="12" t="s">
        <v>222</v>
      </c>
    </row>
    <row r="4" spans="1:8" s="15" customFormat="1" ht="20.100000000000001" customHeight="1" x14ac:dyDescent="0.25">
      <c r="A4" s="16"/>
      <c r="B4" s="11" t="s">
        <v>6</v>
      </c>
      <c r="C4" s="17">
        <v>24789</v>
      </c>
      <c r="D4" s="17">
        <v>470733</v>
      </c>
      <c r="E4" s="17">
        <v>520803</v>
      </c>
      <c r="F4" s="18">
        <v>53795</v>
      </c>
      <c r="G4" s="19">
        <v>168.6</v>
      </c>
      <c r="H4" s="18">
        <v>53795</v>
      </c>
    </row>
    <row r="5" spans="1:8" s="15" customFormat="1" ht="20.100000000000001" customHeight="1" x14ac:dyDescent="0.25">
      <c r="A5" s="16"/>
      <c r="B5" s="11" t="s">
        <v>7</v>
      </c>
      <c r="C5" s="20">
        <v>600</v>
      </c>
      <c r="D5" s="20">
        <v>12833</v>
      </c>
      <c r="E5" s="21">
        <v>10741</v>
      </c>
      <c r="F5" s="18">
        <v>1106</v>
      </c>
      <c r="G5" s="19"/>
      <c r="H5" s="22"/>
    </row>
    <row r="6" spans="1:8" s="15" customFormat="1" ht="20.100000000000001" customHeight="1" x14ac:dyDescent="0.25">
      <c r="A6" s="23">
        <v>1</v>
      </c>
      <c r="B6" s="13" t="s">
        <v>8</v>
      </c>
      <c r="C6" s="25">
        <v>111</v>
      </c>
      <c r="D6" s="25">
        <v>2248</v>
      </c>
      <c r="E6" s="26">
        <v>1573</v>
      </c>
      <c r="F6" s="22">
        <v>162</v>
      </c>
      <c r="G6" s="27"/>
      <c r="H6" s="22"/>
    </row>
    <row r="7" spans="1:8" s="15" customFormat="1" ht="20.100000000000001" customHeight="1" x14ac:dyDescent="0.25">
      <c r="A7" s="24">
        <v>2</v>
      </c>
      <c r="B7" s="13" t="s">
        <v>9</v>
      </c>
      <c r="C7" s="25">
        <v>251</v>
      </c>
      <c r="D7" s="25">
        <v>4803</v>
      </c>
      <c r="E7" s="26">
        <v>4169</v>
      </c>
      <c r="F7" s="22">
        <v>429</v>
      </c>
      <c r="G7" s="27"/>
      <c r="H7" s="22"/>
    </row>
    <row r="8" spans="1:8" s="15" customFormat="1" ht="20.100000000000001" customHeight="1" x14ac:dyDescent="0.25">
      <c r="A8" s="23">
        <v>3</v>
      </c>
      <c r="B8" s="13" t="s">
        <v>10</v>
      </c>
      <c r="C8" s="28">
        <v>238</v>
      </c>
      <c r="D8" s="28">
        <v>5782</v>
      </c>
      <c r="E8" s="29">
        <v>4999</v>
      </c>
      <c r="F8" s="22">
        <v>515</v>
      </c>
      <c r="G8" s="27"/>
      <c r="H8" s="22"/>
    </row>
    <row r="9" spans="1:8" s="15" customFormat="1" ht="20.100000000000001" customHeight="1" x14ac:dyDescent="0.25">
      <c r="A9" s="16"/>
      <c r="B9" s="11" t="s">
        <v>11</v>
      </c>
      <c r="C9" s="30">
        <v>917</v>
      </c>
      <c r="D9" s="30">
        <v>17904</v>
      </c>
      <c r="E9" s="31">
        <v>17751</v>
      </c>
      <c r="F9" s="18">
        <v>1828</v>
      </c>
      <c r="G9" s="19"/>
      <c r="H9" s="18"/>
    </row>
    <row r="10" spans="1:8" s="15" customFormat="1" ht="20.100000000000001" customHeight="1" x14ac:dyDescent="0.25">
      <c r="A10" s="23">
        <v>4</v>
      </c>
      <c r="B10" s="13" t="s">
        <v>8</v>
      </c>
      <c r="C10" s="32">
        <v>25</v>
      </c>
      <c r="D10" s="32">
        <v>591</v>
      </c>
      <c r="E10" s="33">
        <v>494</v>
      </c>
      <c r="F10" s="22">
        <v>51</v>
      </c>
      <c r="G10" s="27"/>
      <c r="H10" s="22"/>
    </row>
    <row r="11" spans="1:8" s="15" customFormat="1" ht="20.100000000000001" customHeight="1" x14ac:dyDescent="0.25">
      <c r="A11" s="23">
        <v>5</v>
      </c>
      <c r="B11" s="13" t="s">
        <v>12</v>
      </c>
      <c r="C11" s="32">
        <v>101</v>
      </c>
      <c r="D11" s="32">
        <v>2320</v>
      </c>
      <c r="E11" s="33">
        <v>2047</v>
      </c>
      <c r="F11" s="22">
        <v>211</v>
      </c>
      <c r="G11" s="27"/>
      <c r="H11" s="22"/>
    </row>
    <row r="12" spans="1:8" s="15" customFormat="1" ht="20.100000000000001" customHeight="1" x14ac:dyDescent="0.25">
      <c r="A12" s="23">
        <v>6</v>
      </c>
      <c r="B12" s="13" t="s">
        <v>13</v>
      </c>
      <c r="C12" s="32">
        <v>288</v>
      </c>
      <c r="D12" s="32">
        <v>5454</v>
      </c>
      <c r="E12" s="34">
        <v>4740</v>
      </c>
      <c r="F12" s="22">
        <v>488</v>
      </c>
      <c r="G12" s="27"/>
      <c r="H12" s="22"/>
    </row>
    <row r="13" spans="1:8" s="15" customFormat="1" ht="20.100000000000001" customHeight="1" x14ac:dyDescent="0.25">
      <c r="A13" s="23">
        <v>7</v>
      </c>
      <c r="B13" s="13" t="s">
        <v>14</v>
      </c>
      <c r="C13" s="32">
        <v>287</v>
      </c>
      <c r="D13" s="32">
        <v>5237</v>
      </c>
      <c r="E13" s="34">
        <v>4701</v>
      </c>
      <c r="F13" s="22">
        <v>484</v>
      </c>
      <c r="G13" s="27"/>
      <c r="H13" s="22"/>
    </row>
    <row r="14" spans="1:8" s="15" customFormat="1" ht="20.100000000000001" customHeight="1" x14ac:dyDescent="0.25">
      <c r="A14" s="23">
        <v>8</v>
      </c>
      <c r="B14" s="13" t="s">
        <v>15</v>
      </c>
      <c r="C14" s="32">
        <v>166</v>
      </c>
      <c r="D14" s="32">
        <v>3314</v>
      </c>
      <c r="E14" s="34">
        <v>4416</v>
      </c>
      <c r="F14" s="22">
        <v>455</v>
      </c>
      <c r="G14" s="27"/>
      <c r="H14" s="22"/>
    </row>
    <row r="15" spans="1:8" s="15" customFormat="1" ht="20.100000000000001" customHeight="1" x14ac:dyDescent="0.25">
      <c r="A15" s="23">
        <v>10</v>
      </c>
      <c r="B15" s="13" t="s">
        <v>16</v>
      </c>
      <c r="C15" s="32">
        <v>50</v>
      </c>
      <c r="D15" s="32">
        <v>988</v>
      </c>
      <c r="E15" s="34">
        <v>1353</v>
      </c>
      <c r="F15" s="22">
        <v>139</v>
      </c>
      <c r="G15" s="27"/>
      <c r="H15" s="22"/>
    </row>
    <row r="16" spans="1:8" s="15" customFormat="1" ht="20.100000000000001" customHeight="1" x14ac:dyDescent="0.25">
      <c r="A16" s="16"/>
      <c r="B16" s="11" t="s">
        <v>17</v>
      </c>
      <c r="C16" s="30">
        <v>521</v>
      </c>
      <c r="D16" s="30">
        <v>10399</v>
      </c>
      <c r="E16" s="31">
        <v>8156</v>
      </c>
      <c r="F16" s="18">
        <v>839</v>
      </c>
      <c r="G16" s="19"/>
      <c r="H16" s="18"/>
    </row>
    <row r="17" spans="1:8" s="15" customFormat="1" ht="20.100000000000001" customHeight="1" x14ac:dyDescent="0.25">
      <c r="A17" s="23">
        <v>11</v>
      </c>
      <c r="B17" s="13" t="s">
        <v>8</v>
      </c>
      <c r="C17" s="32">
        <v>60</v>
      </c>
      <c r="D17" s="35">
        <v>1115</v>
      </c>
      <c r="E17" s="34">
        <v>1086</v>
      </c>
      <c r="F17" s="22">
        <v>112</v>
      </c>
      <c r="G17" s="27"/>
      <c r="H17" s="22"/>
    </row>
    <row r="18" spans="1:8" s="15" customFormat="1" ht="20.100000000000001" customHeight="1" x14ac:dyDescent="0.25">
      <c r="A18" s="23">
        <v>12</v>
      </c>
      <c r="B18" s="13" t="s">
        <v>18</v>
      </c>
      <c r="C18" s="32">
        <v>251</v>
      </c>
      <c r="D18" s="32">
        <v>4929</v>
      </c>
      <c r="E18" s="34">
        <v>3257</v>
      </c>
      <c r="F18" s="22">
        <v>335</v>
      </c>
      <c r="G18" s="27"/>
      <c r="H18" s="22"/>
    </row>
    <row r="19" spans="1:8" s="15" customFormat="1" ht="20.100000000000001" customHeight="1" x14ac:dyDescent="0.25">
      <c r="A19" s="23">
        <v>13</v>
      </c>
      <c r="B19" s="13" t="s">
        <v>19</v>
      </c>
      <c r="C19" s="32">
        <v>191</v>
      </c>
      <c r="D19" s="32">
        <v>3736</v>
      </c>
      <c r="E19" s="34">
        <v>3334</v>
      </c>
      <c r="F19" s="22">
        <v>343</v>
      </c>
      <c r="G19" s="27"/>
      <c r="H19" s="22"/>
    </row>
    <row r="20" spans="1:8" s="15" customFormat="1" ht="20.100000000000001" customHeight="1" x14ac:dyDescent="0.25">
      <c r="A20" s="23">
        <v>14</v>
      </c>
      <c r="B20" s="13" t="s">
        <v>20</v>
      </c>
      <c r="C20" s="32">
        <v>19</v>
      </c>
      <c r="D20" s="32">
        <v>619</v>
      </c>
      <c r="E20" s="34">
        <v>479</v>
      </c>
      <c r="F20" s="22">
        <v>49</v>
      </c>
      <c r="G20" s="27"/>
      <c r="H20" s="22"/>
    </row>
    <row r="21" spans="1:8" s="15" customFormat="1" ht="20.100000000000001" customHeight="1" x14ac:dyDescent="0.25">
      <c r="A21" s="16"/>
      <c r="B21" s="11" t="s">
        <v>21</v>
      </c>
      <c r="C21" s="36">
        <v>1788</v>
      </c>
      <c r="D21" s="36">
        <v>37990</v>
      </c>
      <c r="E21" s="37">
        <v>34956</v>
      </c>
      <c r="F21" s="18">
        <v>3600.5</v>
      </c>
      <c r="G21" s="19"/>
      <c r="H21" s="18"/>
    </row>
    <row r="22" spans="1:8" s="15" customFormat="1" ht="20.100000000000001" customHeight="1" x14ac:dyDescent="0.25">
      <c r="A22" s="23">
        <v>15</v>
      </c>
      <c r="B22" s="13" t="s">
        <v>8</v>
      </c>
      <c r="C22" s="38">
        <v>68</v>
      </c>
      <c r="D22" s="38">
        <v>1644</v>
      </c>
      <c r="E22" s="39">
        <v>1511</v>
      </c>
      <c r="F22" s="22">
        <v>156</v>
      </c>
      <c r="G22" s="27"/>
      <c r="H22" s="22"/>
    </row>
    <row r="23" spans="1:8" s="15" customFormat="1" ht="20.100000000000001" customHeight="1" x14ac:dyDescent="0.25">
      <c r="A23" s="23">
        <v>16</v>
      </c>
      <c r="B23" s="13" t="s">
        <v>22</v>
      </c>
      <c r="C23" s="38">
        <v>325</v>
      </c>
      <c r="D23" s="38">
        <v>7052</v>
      </c>
      <c r="E23" s="39">
        <v>5774</v>
      </c>
      <c r="F23" s="22">
        <v>595</v>
      </c>
      <c r="G23" s="27"/>
      <c r="H23" s="22"/>
    </row>
    <row r="24" spans="1:8" s="15" customFormat="1" ht="20.100000000000001" customHeight="1" x14ac:dyDescent="0.25">
      <c r="A24" s="23">
        <v>17</v>
      </c>
      <c r="B24" s="13" t="s">
        <v>23</v>
      </c>
      <c r="C24" s="40">
        <v>259</v>
      </c>
      <c r="D24" s="40">
        <v>6849</v>
      </c>
      <c r="E24" s="41">
        <v>6149</v>
      </c>
      <c r="F24" s="22">
        <v>633</v>
      </c>
      <c r="G24" s="27"/>
      <c r="H24" s="22"/>
    </row>
    <row r="25" spans="1:8" s="15" customFormat="1" ht="20.100000000000001" customHeight="1" x14ac:dyDescent="0.25">
      <c r="A25" s="23">
        <v>18</v>
      </c>
      <c r="B25" s="13" t="s">
        <v>24</v>
      </c>
      <c r="C25" s="40">
        <v>106</v>
      </c>
      <c r="D25" s="40">
        <v>1907</v>
      </c>
      <c r="E25" s="41">
        <v>1690</v>
      </c>
      <c r="F25" s="22">
        <v>174</v>
      </c>
      <c r="G25" s="27"/>
      <c r="H25" s="22"/>
    </row>
    <row r="26" spans="1:8" s="15" customFormat="1" ht="20.100000000000001" customHeight="1" x14ac:dyDescent="0.25">
      <c r="A26" s="23">
        <v>19</v>
      </c>
      <c r="B26" s="13" t="s">
        <v>25</v>
      </c>
      <c r="C26" s="40">
        <v>257</v>
      </c>
      <c r="D26" s="40">
        <v>4628</v>
      </c>
      <c r="E26" s="41">
        <v>3177</v>
      </c>
      <c r="F26" s="22">
        <v>327</v>
      </c>
      <c r="G26" s="27"/>
      <c r="H26" s="22"/>
    </row>
    <row r="27" spans="1:8" s="15" customFormat="1" ht="20.100000000000001" customHeight="1" x14ac:dyDescent="0.25">
      <c r="A27" s="23">
        <v>20</v>
      </c>
      <c r="B27" s="13" t="s">
        <v>26</v>
      </c>
      <c r="C27" s="40">
        <v>222</v>
      </c>
      <c r="D27" s="40">
        <v>4369</v>
      </c>
      <c r="E27" s="41">
        <v>3968</v>
      </c>
      <c r="F27" s="22">
        <v>409</v>
      </c>
      <c r="G27" s="27"/>
      <c r="H27" s="22"/>
    </row>
    <row r="28" spans="1:8" s="15" customFormat="1" ht="20.100000000000001" customHeight="1" x14ac:dyDescent="0.25">
      <c r="A28" s="23">
        <v>21</v>
      </c>
      <c r="B28" s="13" t="s">
        <v>27</v>
      </c>
      <c r="C28" s="38">
        <v>288</v>
      </c>
      <c r="D28" s="38">
        <v>5445</v>
      </c>
      <c r="E28" s="39">
        <v>7623</v>
      </c>
      <c r="F28" s="22">
        <v>785</v>
      </c>
      <c r="G28" s="27"/>
      <c r="H28" s="22"/>
    </row>
    <row r="29" spans="1:8" s="15" customFormat="1" ht="20.100000000000001" customHeight="1" x14ac:dyDescent="0.25">
      <c r="A29" s="23">
        <v>22</v>
      </c>
      <c r="B29" s="13" t="s">
        <v>28</v>
      </c>
      <c r="C29" s="40">
        <v>263</v>
      </c>
      <c r="D29" s="40">
        <v>6096</v>
      </c>
      <c r="E29" s="41">
        <v>5064</v>
      </c>
      <c r="F29" s="22">
        <v>521.5</v>
      </c>
      <c r="G29" s="27"/>
      <c r="H29" s="22"/>
    </row>
    <row r="30" spans="1:8" s="15" customFormat="1" ht="20.100000000000001" customHeight="1" x14ac:dyDescent="0.25">
      <c r="A30" s="16"/>
      <c r="B30" s="11" t="s">
        <v>29</v>
      </c>
      <c r="C30" s="18">
        <v>3111</v>
      </c>
      <c r="D30" s="18">
        <v>59198</v>
      </c>
      <c r="E30" s="42">
        <v>79141</v>
      </c>
      <c r="F30" s="18">
        <v>8148.5</v>
      </c>
      <c r="G30" s="19"/>
      <c r="H30" s="18"/>
    </row>
    <row r="31" spans="1:8" s="15" customFormat="1" ht="20.100000000000001" customHeight="1" x14ac:dyDescent="0.25">
      <c r="A31" s="23">
        <v>23</v>
      </c>
      <c r="B31" s="13" t="s">
        <v>8</v>
      </c>
      <c r="C31" s="43">
        <v>141</v>
      </c>
      <c r="D31" s="43">
        <v>3005</v>
      </c>
      <c r="E31" s="44">
        <v>3849</v>
      </c>
      <c r="F31" s="22">
        <v>396</v>
      </c>
      <c r="G31" s="27"/>
      <c r="H31" s="22"/>
    </row>
    <row r="32" spans="1:8" s="15" customFormat="1" ht="20.100000000000001" customHeight="1" x14ac:dyDescent="0.25">
      <c r="A32" s="23">
        <v>24</v>
      </c>
      <c r="B32" s="13" t="s">
        <v>30</v>
      </c>
      <c r="C32" s="43">
        <v>345</v>
      </c>
      <c r="D32" s="43">
        <v>6791</v>
      </c>
      <c r="E32" s="45">
        <v>6685</v>
      </c>
      <c r="F32" s="22">
        <v>688</v>
      </c>
      <c r="G32" s="27"/>
      <c r="H32" s="22"/>
    </row>
    <row r="33" spans="1:8" s="15" customFormat="1" ht="20.100000000000001" customHeight="1" x14ac:dyDescent="0.25">
      <c r="A33" s="23">
        <v>25</v>
      </c>
      <c r="B33" s="13" t="s">
        <v>31</v>
      </c>
      <c r="C33" s="46">
        <v>311</v>
      </c>
      <c r="D33" s="46">
        <v>6047</v>
      </c>
      <c r="E33" s="47">
        <v>7962</v>
      </c>
      <c r="F33" s="22">
        <v>820</v>
      </c>
      <c r="G33" s="27"/>
      <c r="H33" s="22"/>
    </row>
    <row r="34" spans="1:8" s="15" customFormat="1" ht="20.100000000000001" customHeight="1" x14ac:dyDescent="0.25">
      <c r="A34" s="23">
        <v>26</v>
      </c>
      <c r="B34" s="13" t="s">
        <v>32</v>
      </c>
      <c r="C34" s="43">
        <v>501</v>
      </c>
      <c r="D34" s="43">
        <v>9183</v>
      </c>
      <c r="E34" s="45">
        <v>12036</v>
      </c>
      <c r="F34" s="22">
        <v>1239</v>
      </c>
      <c r="G34" s="27"/>
      <c r="H34" s="22"/>
    </row>
    <row r="35" spans="1:8" s="15" customFormat="1" ht="20.100000000000001" customHeight="1" x14ac:dyDescent="0.25">
      <c r="A35" s="23">
        <v>27</v>
      </c>
      <c r="B35" s="13" t="s">
        <v>33</v>
      </c>
      <c r="C35" s="48">
        <v>379</v>
      </c>
      <c r="D35" s="43">
        <v>7279</v>
      </c>
      <c r="E35" s="45">
        <v>9627</v>
      </c>
      <c r="F35" s="22">
        <v>991</v>
      </c>
      <c r="G35" s="27"/>
      <c r="H35" s="22"/>
    </row>
    <row r="36" spans="1:8" s="15" customFormat="1" ht="20.100000000000001" customHeight="1" x14ac:dyDescent="0.25">
      <c r="A36" s="23">
        <v>28</v>
      </c>
      <c r="B36" s="13" t="s">
        <v>34</v>
      </c>
      <c r="C36" s="43">
        <v>517</v>
      </c>
      <c r="D36" s="43">
        <v>9647</v>
      </c>
      <c r="E36" s="45">
        <v>14126</v>
      </c>
      <c r="F36" s="22">
        <v>1455</v>
      </c>
      <c r="G36" s="27"/>
      <c r="H36" s="22"/>
    </row>
    <row r="37" spans="1:8" s="15" customFormat="1" ht="20.100000000000001" customHeight="1" x14ac:dyDescent="0.25">
      <c r="A37" s="23">
        <v>29</v>
      </c>
      <c r="B37" s="13" t="s">
        <v>35</v>
      </c>
      <c r="C37" s="43">
        <v>239</v>
      </c>
      <c r="D37" s="43">
        <v>4462</v>
      </c>
      <c r="E37" s="45">
        <v>6276</v>
      </c>
      <c r="F37" s="22">
        <v>646</v>
      </c>
      <c r="G37" s="27"/>
      <c r="H37" s="22"/>
    </row>
    <row r="38" spans="1:8" s="15" customFormat="1" ht="20.100000000000001" customHeight="1" x14ac:dyDescent="0.25">
      <c r="A38" s="23">
        <v>30</v>
      </c>
      <c r="B38" s="13" t="s">
        <v>36</v>
      </c>
      <c r="C38" s="43">
        <v>373</v>
      </c>
      <c r="D38" s="43">
        <v>7133</v>
      </c>
      <c r="E38" s="49">
        <v>10273</v>
      </c>
      <c r="F38" s="22">
        <v>1058</v>
      </c>
      <c r="G38" s="27"/>
      <c r="H38" s="22"/>
    </row>
    <row r="39" spans="1:8" s="15" customFormat="1" ht="20.100000000000001" customHeight="1" x14ac:dyDescent="0.25">
      <c r="A39" s="23">
        <v>31</v>
      </c>
      <c r="B39" s="13" t="s">
        <v>37</v>
      </c>
      <c r="C39" s="43">
        <v>69</v>
      </c>
      <c r="D39" s="43">
        <v>1569</v>
      </c>
      <c r="E39" s="50">
        <v>2107</v>
      </c>
      <c r="F39" s="22">
        <v>217</v>
      </c>
      <c r="G39" s="27"/>
      <c r="H39" s="22"/>
    </row>
    <row r="40" spans="1:8" s="15" customFormat="1" ht="20.100000000000001" customHeight="1" x14ac:dyDescent="0.25">
      <c r="A40" s="23">
        <v>32</v>
      </c>
      <c r="B40" s="13" t="s">
        <v>38</v>
      </c>
      <c r="C40" s="43">
        <v>236</v>
      </c>
      <c r="D40" s="43">
        <v>4082</v>
      </c>
      <c r="E40" s="45">
        <v>6200</v>
      </c>
      <c r="F40" s="22">
        <v>638.5</v>
      </c>
      <c r="G40" s="27"/>
      <c r="H40" s="22"/>
    </row>
    <row r="41" spans="1:8" s="15" customFormat="1" ht="20.100000000000001" customHeight="1" x14ac:dyDescent="0.25">
      <c r="A41" s="16"/>
      <c r="B41" s="11" t="s">
        <v>39</v>
      </c>
      <c r="C41" s="20">
        <v>1877</v>
      </c>
      <c r="D41" s="20">
        <v>38500</v>
      </c>
      <c r="E41" s="21">
        <v>36422</v>
      </c>
      <c r="F41" s="18">
        <v>3751.5</v>
      </c>
      <c r="G41" s="19"/>
      <c r="H41" s="18"/>
    </row>
    <row r="42" spans="1:8" s="15" customFormat="1" ht="20.100000000000001" customHeight="1" x14ac:dyDescent="0.25">
      <c r="A42" s="23">
        <v>33</v>
      </c>
      <c r="B42" s="13" t="s">
        <v>8</v>
      </c>
      <c r="C42" s="51">
        <v>325</v>
      </c>
      <c r="D42" s="51">
        <v>6487</v>
      </c>
      <c r="E42" s="52">
        <v>5663</v>
      </c>
      <c r="F42" s="22">
        <v>583</v>
      </c>
      <c r="G42" s="27"/>
      <c r="H42" s="22"/>
    </row>
    <row r="43" spans="1:8" s="15" customFormat="1" ht="20.100000000000001" customHeight="1" x14ac:dyDescent="0.25">
      <c r="A43" s="23">
        <v>34</v>
      </c>
      <c r="B43" s="13" t="s">
        <v>40</v>
      </c>
      <c r="C43" s="51">
        <v>123</v>
      </c>
      <c r="D43" s="51">
        <v>2396</v>
      </c>
      <c r="E43" s="52">
        <v>2288</v>
      </c>
      <c r="F43" s="22">
        <v>236</v>
      </c>
      <c r="G43" s="27"/>
      <c r="H43" s="22"/>
    </row>
    <row r="44" spans="1:8" s="15" customFormat="1" ht="20.100000000000001" customHeight="1" x14ac:dyDescent="0.25">
      <c r="A44" s="23">
        <v>35</v>
      </c>
      <c r="B44" s="13" t="s">
        <v>41</v>
      </c>
      <c r="C44" s="51">
        <v>350</v>
      </c>
      <c r="D44" s="51">
        <v>7278</v>
      </c>
      <c r="E44" s="52">
        <v>9817</v>
      </c>
      <c r="F44" s="22">
        <v>1011</v>
      </c>
      <c r="G44" s="27"/>
      <c r="H44" s="22"/>
    </row>
    <row r="45" spans="1:8" s="15" customFormat="1" ht="20.100000000000001" customHeight="1" x14ac:dyDescent="0.25">
      <c r="A45" s="23">
        <v>36</v>
      </c>
      <c r="B45" s="13" t="s">
        <v>42</v>
      </c>
      <c r="C45" s="51">
        <v>148</v>
      </c>
      <c r="D45" s="51">
        <v>3335</v>
      </c>
      <c r="E45" s="52">
        <v>2628</v>
      </c>
      <c r="F45" s="22">
        <v>271</v>
      </c>
      <c r="G45" s="27"/>
      <c r="H45" s="22"/>
    </row>
    <row r="46" spans="1:8" s="15" customFormat="1" ht="20.100000000000001" customHeight="1" x14ac:dyDescent="0.25">
      <c r="A46" s="23">
        <v>37</v>
      </c>
      <c r="B46" s="13" t="s">
        <v>43</v>
      </c>
      <c r="C46" s="53">
        <v>300</v>
      </c>
      <c r="D46" s="51">
        <v>5751</v>
      </c>
      <c r="E46" s="52">
        <v>5026</v>
      </c>
      <c r="F46" s="22">
        <v>518</v>
      </c>
      <c r="G46" s="27"/>
      <c r="H46" s="22"/>
    </row>
    <row r="47" spans="1:8" s="15" customFormat="1" ht="20.100000000000001" customHeight="1" x14ac:dyDescent="0.25">
      <c r="A47" s="23">
        <v>38</v>
      </c>
      <c r="B47" s="13" t="s">
        <v>44</v>
      </c>
      <c r="C47" s="54">
        <v>297</v>
      </c>
      <c r="D47" s="54">
        <v>5810</v>
      </c>
      <c r="E47" s="55">
        <v>4819</v>
      </c>
      <c r="F47" s="22">
        <v>496</v>
      </c>
      <c r="G47" s="27"/>
      <c r="H47" s="22"/>
    </row>
    <row r="48" spans="1:8" s="15" customFormat="1" ht="20.100000000000001" customHeight="1" x14ac:dyDescent="0.25">
      <c r="A48" s="23">
        <v>39</v>
      </c>
      <c r="B48" s="13" t="s">
        <v>45</v>
      </c>
      <c r="C48" s="51">
        <v>334</v>
      </c>
      <c r="D48" s="51">
        <v>7443</v>
      </c>
      <c r="E48" s="52">
        <v>6181</v>
      </c>
      <c r="F48" s="22">
        <v>636.5</v>
      </c>
      <c r="G48" s="27"/>
      <c r="H48" s="22"/>
    </row>
    <row r="49" spans="1:8" s="15" customFormat="1" ht="20.100000000000001" customHeight="1" x14ac:dyDescent="0.25">
      <c r="A49" s="16"/>
      <c r="B49" s="11" t="s">
        <v>46</v>
      </c>
      <c r="C49" s="20">
        <v>2236</v>
      </c>
      <c r="D49" s="20">
        <v>43417</v>
      </c>
      <c r="E49" s="21">
        <v>40673</v>
      </c>
      <c r="F49" s="18">
        <v>4188</v>
      </c>
      <c r="G49" s="19"/>
      <c r="H49" s="18"/>
    </row>
    <row r="50" spans="1:8" s="15" customFormat="1" ht="20.100000000000001" customHeight="1" x14ac:dyDescent="0.25">
      <c r="A50" s="23">
        <v>40</v>
      </c>
      <c r="B50" s="13" t="s">
        <v>8</v>
      </c>
      <c r="C50" s="22">
        <v>588</v>
      </c>
      <c r="D50" s="22">
        <v>11311</v>
      </c>
      <c r="E50" s="56">
        <v>9120</v>
      </c>
      <c r="F50" s="22">
        <v>939</v>
      </c>
      <c r="G50" s="27"/>
      <c r="H50" s="22"/>
    </row>
    <row r="51" spans="1:8" s="15" customFormat="1" ht="20.100000000000001" customHeight="1" x14ac:dyDescent="0.25">
      <c r="A51" s="23">
        <v>41</v>
      </c>
      <c r="B51" s="13" t="s">
        <v>47</v>
      </c>
      <c r="C51" s="32">
        <v>49</v>
      </c>
      <c r="D51" s="32">
        <v>896</v>
      </c>
      <c r="E51" s="57">
        <v>757</v>
      </c>
      <c r="F51" s="22">
        <v>78</v>
      </c>
      <c r="G51" s="27"/>
      <c r="H51" s="22"/>
    </row>
    <row r="52" spans="1:8" s="15" customFormat="1" ht="20.100000000000001" customHeight="1" x14ac:dyDescent="0.25">
      <c r="A52" s="23">
        <v>42</v>
      </c>
      <c r="B52" s="13" t="s">
        <v>48</v>
      </c>
      <c r="C52" s="32">
        <v>188</v>
      </c>
      <c r="D52" s="32">
        <v>3687</v>
      </c>
      <c r="E52" s="57">
        <v>3450</v>
      </c>
      <c r="F52" s="22">
        <v>355</v>
      </c>
      <c r="G52" s="27"/>
      <c r="H52" s="22"/>
    </row>
    <row r="53" spans="1:8" s="15" customFormat="1" ht="20.100000000000001" customHeight="1" x14ac:dyDescent="0.25">
      <c r="A53" s="23">
        <v>43</v>
      </c>
      <c r="B53" s="13" t="s">
        <v>49</v>
      </c>
      <c r="C53" s="32">
        <v>253</v>
      </c>
      <c r="D53" s="32">
        <v>4796</v>
      </c>
      <c r="E53" s="57">
        <v>4521</v>
      </c>
      <c r="F53" s="22">
        <v>466</v>
      </c>
      <c r="G53" s="27"/>
      <c r="H53" s="22"/>
    </row>
    <row r="54" spans="1:8" s="15" customFormat="1" ht="20.100000000000001" customHeight="1" x14ac:dyDescent="0.25">
      <c r="A54" s="23">
        <v>44</v>
      </c>
      <c r="B54" s="13" t="s">
        <v>50</v>
      </c>
      <c r="C54" s="32">
        <v>340</v>
      </c>
      <c r="D54" s="32">
        <v>6476</v>
      </c>
      <c r="E54" s="57">
        <v>4868</v>
      </c>
      <c r="F54" s="22">
        <v>501</v>
      </c>
      <c r="G54" s="27"/>
      <c r="H54" s="22"/>
    </row>
    <row r="55" spans="1:8" s="15" customFormat="1" ht="20.100000000000001" customHeight="1" x14ac:dyDescent="0.25">
      <c r="A55" s="23">
        <v>45</v>
      </c>
      <c r="B55" s="13" t="s">
        <v>51</v>
      </c>
      <c r="C55" s="32">
        <v>195</v>
      </c>
      <c r="D55" s="32">
        <v>3672</v>
      </c>
      <c r="E55" s="57">
        <v>3521</v>
      </c>
      <c r="F55" s="22">
        <v>363</v>
      </c>
      <c r="G55" s="27"/>
      <c r="H55" s="22"/>
    </row>
    <row r="56" spans="1:8" s="15" customFormat="1" ht="20.100000000000001" customHeight="1" x14ac:dyDescent="0.25">
      <c r="A56" s="23">
        <v>46</v>
      </c>
      <c r="B56" s="13" t="s">
        <v>52</v>
      </c>
      <c r="C56" s="32">
        <v>368</v>
      </c>
      <c r="D56" s="32">
        <v>6994</v>
      </c>
      <c r="E56" s="57">
        <v>6799</v>
      </c>
      <c r="F56" s="22">
        <v>700</v>
      </c>
      <c r="G56" s="27"/>
      <c r="H56" s="22"/>
    </row>
    <row r="57" spans="1:8" s="15" customFormat="1" ht="20.100000000000001" customHeight="1" x14ac:dyDescent="0.25">
      <c r="A57" s="23">
        <v>47</v>
      </c>
      <c r="B57" s="13" t="s">
        <v>53</v>
      </c>
      <c r="C57" s="32">
        <v>255</v>
      </c>
      <c r="D57" s="32">
        <v>5585</v>
      </c>
      <c r="E57" s="57">
        <v>7637</v>
      </c>
      <c r="F57" s="22">
        <v>786</v>
      </c>
      <c r="G57" s="27"/>
      <c r="H57" s="22"/>
    </row>
    <row r="58" spans="1:8" s="15" customFormat="1" ht="20.100000000000001" customHeight="1" x14ac:dyDescent="0.25">
      <c r="A58" s="16"/>
      <c r="B58" s="11" t="s">
        <v>54</v>
      </c>
      <c r="C58" s="30">
        <v>962</v>
      </c>
      <c r="D58" s="58">
        <v>18243</v>
      </c>
      <c r="E58" s="59">
        <v>25445</v>
      </c>
      <c r="F58" s="18">
        <v>2620</v>
      </c>
      <c r="G58" s="19"/>
      <c r="H58" s="18"/>
    </row>
    <row r="59" spans="1:8" s="15" customFormat="1" ht="20.100000000000001" customHeight="1" x14ac:dyDescent="0.25">
      <c r="A59" s="23">
        <v>48</v>
      </c>
      <c r="B59" s="13" t="s">
        <v>8</v>
      </c>
      <c r="C59" s="22">
        <v>311</v>
      </c>
      <c r="D59" s="22">
        <v>6112</v>
      </c>
      <c r="E59" s="56">
        <v>8069</v>
      </c>
      <c r="F59" s="22">
        <v>831</v>
      </c>
      <c r="G59" s="27"/>
      <c r="H59" s="22"/>
    </row>
    <row r="60" spans="1:8" s="15" customFormat="1" ht="20.100000000000001" customHeight="1" x14ac:dyDescent="0.25">
      <c r="A60" s="23">
        <v>49</v>
      </c>
      <c r="B60" s="13" t="s">
        <v>55</v>
      </c>
      <c r="C60" s="22">
        <v>378</v>
      </c>
      <c r="D60" s="22">
        <v>7306</v>
      </c>
      <c r="E60" s="56">
        <v>10141</v>
      </c>
      <c r="F60" s="22">
        <v>1044</v>
      </c>
      <c r="G60" s="27"/>
      <c r="H60" s="22"/>
    </row>
    <row r="61" spans="1:8" s="15" customFormat="1" ht="20.100000000000001" customHeight="1" x14ac:dyDescent="0.25">
      <c r="A61" s="23">
        <v>50</v>
      </c>
      <c r="B61" s="13" t="s">
        <v>56</v>
      </c>
      <c r="C61" s="60">
        <v>273</v>
      </c>
      <c r="D61" s="60">
        <v>4825</v>
      </c>
      <c r="E61" s="61">
        <v>7235</v>
      </c>
      <c r="F61" s="22">
        <v>745</v>
      </c>
      <c r="G61" s="27"/>
      <c r="H61" s="22"/>
    </row>
    <row r="62" spans="1:8" s="15" customFormat="1" ht="20.100000000000001" customHeight="1" x14ac:dyDescent="0.25">
      <c r="A62" s="16"/>
      <c r="B62" s="11" t="s">
        <v>57</v>
      </c>
      <c r="C62" s="30">
        <v>1811</v>
      </c>
      <c r="D62" s="58">
        <v>33328</v>
      </c>
      <c r="E62" s="59">
        <v>35150</v>
      </c>
      <c r="F62" s="18">
        <v>3618.5</v>
      </c>
      <c r="G62" s="19"/>
      <c r="H62" s="18"/>
    </row>
    <row r="63" spans="1:8" s="15" customFormat="1" ht="20.100000000000001" customHeight="1" x14ac:dyDescent="0.25">
      <c r="A63" s="23">
        <v>51</v>
      </c>
      <c r="B63" s="13" t="s">
        <v>8</v>
      </c>
      <c r="C63" s="22">
        <v>444</v>
      </c>
      <c r="D63" s="22">
        <v>8328</v>
      </c>
      <c r="E63" s="56">
        <v>6841</v>
      </c>
      <c r="F63" s="22">
        <v>704</v>
      </c>
      <c r="G63" s="27"/>
      <c r="H63" s="22"/>
    </row>
    <row r="64" spans="1:8" s="15" customFormat="1" ht="20.100000000000001" customHeight="1" x14ac:dyDescent="0.25">
      <c r="A64" s="23">
        <v>52</v>
      </c>
      <c r="B64" s="13" t="s">
        <v>58</v>
      </c>
      <c r="C64" s="22">
        <v>352</v>
      </c>
      <c r="D64" s="22">
        <v>5457</v>
      </c>
      <c r="E64" s="56">
        <v>4598</v>
      </c>
      <c r="F64" s="22">
        <v>473</v>
      </c>
      <c r="G64" s="27"/>
      <c r="H64" s="22"/>
    </row>
    <row r="65" spans="1:8" s="15" customFormat="1" ht="20.100000000000001" customHeight="1" x14ac:dyDescent="0.25">
      <c r="A65" s="23">
        <v>53</v>
      </c>
      <c r="B65" s="13" t="s">
        <v>59</v>
      </c>
      <c r="C65" s="60">
        <v>189</v>
      </c>
      <c r="D65" s="60">
        <v>3267</v>
      </c>
      <c r="E65" s="61">
        <v>2726</v>
      </c>
      <c r="F65" s="22">
        <v>281</v>
      </c>
      <c r="G65" s="27"/>
      <c r="H65" s="22"/>
    </row>
    <row r="66" spans="1:8" s="15" customFormat="1" ht="20.100000000000001" customHeight="1" x14ac:dyDescent="0.25">
      <c r="A66" s="23">
        <v>54</v>
      </c>
      <c r="B66" s="13" t="s">
        <v>60</v>
      </c>
      <c r="C66" s="60">
        <v>287</v>
      </c>
      <c r="D66" s="60">
        <v>5497</v>
      </c>
      <c r="E66" s="61">
        <v>5384</v>
      </c>
      <c r="F66" s="22">
        <v>554</v>
      </c>
      <c r="G66" s="27"/>
      <c r="H66" s="22"/>
    </row>
    <row r="67" spans="1:8" s="15" customFormat="1" ht="20.100000000000001" customHeight="1" x14ac:dyDescent="0.25">
      <c r="A67" s="23">
        <v>55</v>
      </c>
      <c r="B67" s="13" t="s">
        <v>61</v>
      </c>
      <c r="C67" s="22">
        <v>539</v>
      </c>
      <c r="D67" s="22">
        <v>10779</v>
      </c>
      <c r="E67" s="56">
        <v>15601</v>
      </c>
      <c r="F67" s="22">
        <v>1606.5</v>
      </c>
      <c r="G67" s="27"/>
      <c r="H67" s="22"/>
    </row>
    <row r="68" spans="1:8" s="15" customFormat="1" ht="20.100000000000001" customHeight="1" x14ac:dyDescent="0.25">
      <c r="A68" s="16"/>
      <c r="B68" s="11" t="s">
        <v>62</v>
      </c>
      <c r="C68" s="20">
        <v>2407</v>
      </c>
      <c r="D68" s="20">
        <v>47726</v>
      </c>
      <c r="E68" s="21">
        <v>52418</v>
      </c>
      <c r="F68" s="18">
        <v>5397</v>
      </c>
      <c r="G68" s="19"/>
      <c r="H68" s="18"/>
    </row>
    <row r="69" spans="1:8" s="15" customFormat="1" ht="20.100000000000001" customHeight="1" x14ac:dyDescent="0.25">
      <c r="A69" s="23">
        <v>56</v>
      </c>
      <c r="B69" s="13" t="s">
        <v>8</v>
      </c>
      <c r="C69" s="22">
        <v>510</v>
      </c>
      <c r="D69" s="22">
        <v>10193</v>
      </c>
      <c r="E69" s="56">
        <v>9513</v>
      </c>
      <c r="F69" s="22">
        <v>980</v>
      </c>
      <c r="G69" s="27"/>
      <c r="H69" s="22"/>
    </row>
    <row r="70" spans="1:8" s="15" customFormat="1" ht="20.100000000000001" customHeight="1" x14ac:dyDescent="0.25">
      <c r="A70" s="23">
        <v>57</v>
      </c>
      <c r="B70" s="13" t="s">
        <v>63</v>
      </c>
      <c r="C70" s="62">
        <v>251</v>
      </c>
      <c r="D70" s="62">
        <v>4114</v>
      </c>
      <c r="E70" s="63">
        <v>3646</v>
      </c>
      <c r="F70" s="22">
        <v>375.5</v>
      </c>
      <c r="G70" s="27"/>
      <c r="H70" s="22"/>
    </row>
    <row r="71" spans="1:8" s="15" customFormat="1" ht="20.100000000000001" customHeight="1" x14ac:dyDescent="0.25">
      <c r="A71" s="23">
        <v>58</v>
      </c>
      <c r="B71" s="13" t="s">
        <v>64</v>
      </c>
      <c r="C71" s="62">
        <v>194</v>
      </c>
      <c r="D71" s="62">
        <v>4386</v>
      </c>
      <c r="E71" s="63">
        <v>4344</v>
      </c>
      <c r="F71" s="22">
        <v>447</v>
      </c>
      <c r="G71" s="27"/>
      <c r="H71" s="22"/>
    </row>
    <row r="72" spans="1:8" s="15" customFormat="1" ht="20.100000000000001" customHeight="1" x14ac:dyDescent="0.25">
      <c r="A72" s="23">
        <v>59</v>
      </c>
      <c r="B72" s="13" t="s">
        <v>65</v>
      </c>
      <c r="C72" s="62">
        <v>275</v>
      </c>
      <c r="D72" s="62">
        <v>5480</v>
      </c>
      <c r="E72" s="63">
        <v>8065</v>
      </c>
      <c r="F72" s="22">
        <v>830.5</v>
      </c>
      <c r="G72" s="27"/>
      <c r="H72" s="22"/>
    </row>
    <row r="73" spans="1:8" s="15" customFormat="1" ht="20.100000000000001" customHeight="1" x14ac:dyDescent="0.25">
      <c r="A73" s="23">
        <v>60</v>
      </c>
      <c r="B73" s="13" t="s">
        <v>66</v>
      </c>
      <c r="C73" s="62">
        <v>143</v>
      </c>
      <c r="D73" s="62">
        <v>2274</v>
      </c>
      <c r="E73" s="63">
        <v>3354</v>
      </c>
      <c r="F73" s="22">
        <v>345</v>
      </c>
      <c r="G73" s="27"/>
      <c r="H73" s="22"/>
    </row>
    <row r="74" spans="1:8" s="15" customFormat="1" ht="20.100000000000001" customHeight="1" x14ac:dyDescent="0.25">
      <c r="A74" s="23">
        <v>61</v>
      </c>
      <c r="B74" s="13" t="s">
        <v>67</v>
      </c>
      <c r="C74" s="62">
        <v>197</v>
      </c>
      <c r="D74" s="62">
        <v>3606</v>
      </c>
      <c r="E74" s="63">
        <v>4789</v>
      </c>
      <c r="F74" s="22">
        <v>493</v>
      </c>
      <c r="G74" s="27"/>
      <c r="H74" s="22"/>
    </row>
    <row r="75" spans="1:8" s="15" customFormat="1" ht="20.100000000000001" customHeight="1" x14ac:dyDescent="0.25">
      <c r="A75" s="23">
        <v>62</v>
      </c>
      <c r="B75" s="13" t="s">
        <v>68</v>
      </c>
      <c r="C75" s="62">
        <v>151</v>
      </c>
      <c r="D75" s="62">
        <v>3077</v>
      </c>
      <c r="E75" s="63">
        <v>2926</v>
      </c>
      <c r="F75" s="22">
        <v>301</v>
      </c>
      <c r="G75" s="27"/>
      <c r="H75" s="22"/>
    </row>
    <row r="76" spans="1:8" s="15" customFormat="1" ht="20.100000000000001" customHeight="1" x14ac:dyDescent="0.25">
      <c r="A76" s="23">
        <v>63</v>
      </c>
      <c r="B76" s="13" t="s">
        <v>69</v>
      </c>
      <c r="C76" s="62">
        <v>144</v>
      </c>
      <c r="D76" s="62">
        <v>2722</v>
      </c>
      <c r="E76" s="63">
        <v>4048</v>
      </c>
      <c r="F76" s="22">
        <v>417</v>
      </c>
      <c r="G76" s="27"/>
      <c r="H76" s="22"/>
    </row>
    <row r="77" spans="1:8" s="15" customFormat="1" ht="20.100000000000001" customHeight="1" x14ac:dyDescent="0.25">
      <c r="A77" s="23">
        <v>64</v>
      </c>
      <c r="B77" s="13" t="s">
        <v>70</v>
      </c>
      <c r="C77" s="62">
        <v>85</v>
      </c>
      <c r="D77" s="62">
        <v>1762</v>
      </c>
      <c r="E77" s="63">
        <v>2633</v>
      </c>
      <c r="F77" s="22">
        <v>271</v>
      </c>
      <c r="G77" s="27"/>
      <c r="H77" s="22"/>
    </row>
    <row r="78" spans="1:8" s="15" customFormat="1" ht="20.100000000000001" customHeight="1" x14ac:dyDescent="0.25">
      <c r="A78" s="23">
        <v>65</v>
      </c>
      <c r="B78" s="13" t="s">
        <v>71</v>
      </c>
      <c r="C78" s="62">
        <v>457</v>
      </c>
      <c r="D78" s="62">
        <v>10112</v>
      </c>
      <c r="E78" s="63">
        <v>9100</v>
      </c>
      <c r="F78" s="22">
        <v>937</v>
      </c>
      <c r="G78" s="27"/>
      <c r="H78" s="22"/>
    </row>
    <row r="79" spans="1:8" s="15" customFormat="1" ht="20.100000000000001" customHeight="1" x14ac:dyDescent="0.25">
      <c r="A79" s="16"/>
      <c r="B79" s="11" t="s">
        <v>72</v>
      </c>
      <c r="C79" s="64">
        <v>1381</v>
      </c>
      <c r="D79" s="64">
        <v>31755</v>
      </c>
      <c r="E79" s="65">
        <v>29620</v>
      </c>
      <c r="F79" s="18">
        <v>3050</v>
      </c>
      <c r="G79" s="19"/>
      <c r="H79" s="18"/>
    </row>
    <row r="80" spans="1:8" s="15" customFormat="1" ht="20.100000000000001" customHeight="1" x14ac:dyDescent="0.25">
      <c r="A80" s="23">
        <v>66</v>
      </c>
      <c r="B80" s="13" t="s">
        <v>8</v>
      </c>
      <c r="C80" s="60">
        <v>83</v>
      </c>
      <c r="D80" s="60">
        <v>2449</v>
      </c>
      <c r="E80" s="61">
        <v>1775</v>
      </c>
      <c r="F80" s="22">
        <v>183</v>
      </c>
      <c r="G80" s="27"/>
      <c r="H80" s="22"/>
    </row>
    <row r="81" spans="1:8" s="15" customFormat="1" ht="20.100000000000001" customHeight="1" x14ac:dyDescent="0.25">
      <c r="A81" s="23">
        <v>67</v>
      </c>
      <c r="B81" s="13" t="s">
        <v>73</v>
      </c>
      <c r="C81" s="66">
        <v>174</v>
      </c>
      <c r="D81" s="66">
        <v>4642</v>
      </c>
      <c r="E81" s="67">
        <v>4191</v>
      </c>
      <c r="F81" s="22">
        <v>432</v>
      </c>
      <c r="G81" s="27"/>
      <c r="H81" s="22"/>
    </row>
    <row r="82" spans="1:8" s="15" customFormat="1" ht="20.100000000000001" customHeight="1" x14ac:dyDescent="0.25">
      <c r="A82" s="23">
        <v>68</v>
      </c>
      <c r="B82" s="13" t="s">
        <v>74</v>
      </c>
      <c r="C82" s="68">
        <v>244</v>
      </c>
      <c r="D82" s="68">
        <v>4890</v>
      </c>
      <c r="E82" s="69">
        <v>4515</v>
      </c>
      <c r="F82" s="22">
        <v>465</v>
      </c>
      <c r="G82" s="27"/>
      <c r="H82" s="22"/>
    </row>
    <row r="83" spans="1:8" s="15" customFormat="1" ht="20.100000000000001" customHeight="1" x14ac:dyDescent="0.25">
      <c r="A83" s="23">
        <v>69</v>
      </c>
      <c r="B83" s="13" t="s">
        <v>75</v>
      </c>
      <c r="C83" s="70">
        <v>246</v>
      </c>
      <c r="D83" s="70">
        <v>6794</v>
      </c>
      <c r="E83" s="71">
        <v>5694</v>
      </c>
      <c r="F83" s="22">
        <v>586</v>
      </c>
      <c r="G83" s="27"/>
      <c r="H83" s="22"/>
    </row>
    <row r="84" spans="1:8" s="15" customFormat="1" ht="20.100000000000001" customHeight="1" x14ac:dyDescent="0.25">
      <c r="A84" s="23">
        <v>70</v>
      </c>
      <c r="B84" s="13" t="s">
        <v>76</v>
      </c>
      <c r="C84" s="60">
        <v>384</v>
      </c>
      <c r="D84" s="60">
        <v>8027</v>
      </c>
      <c r="E84" s="61">
        <v>10504</v>
      </c>
      <c r="F84" s="22">
        <v>1082</v>
      </c>
      <c r="G84" s="27"/>
      <c r="H84" s="22"/>
    </row>
    <row r="85" spans="1:8" s="15" customFormat="1" ht="20.100000000000001" customHeight="1" x14ac:dyDescent="0.25">
      <c r="A85" s="23">
        <v>71</v>
      </c>
      <c r="B85" s="13" t="s">
        <v>77</v>
      </c>
      <c r="C85" s="60">
        <v>5</v>
      </c>
      <c r="D85" s="60">
        <v>91</v>
      </c>
      <c r="E85" s="61">
        <v>76</v>
      </c>
      <c r="F85" s="22">
        <v>8</v>
      </c>
      <c r="G85" s="27"/>
      <c r="H85" s="22"/>
    </row>
    <row r="86" spans="1:8" s="15" customFormat="1" ht="20.100000000000001" customHeight="1" x14ac:dyDescent="0.25">
      <c r="A86" s="23">
        <v>72</v>
      </c>
      <c r="B86" s="13" t="s">
        <v>78</v>
      </c>
      <c r="C86" s="60">
        <v>70</v>
      </c>
      <c r="D86" s="60">
        <v>1112</v>
      </c>
      <c r="E86" s="61">
        <v>595</v>
      </c>
      <c r="F86" s="22">
        <v>61</v>
      </c>
      <c r="G86" s="27"/>
      <c r="H86" s="22"/>
    </row>
    <row r="87" spans="1:8" s="15" customFormat="1" ht="20.100000000000001" customHeight="1" x14ac:dyDescent="0.25">
      <c r="A87" s="23">
        <v>73</v>
      </c>
      <c r="B87" s="13" t="s">
        <v>79</v>
      </c>
      <c r="C87" s="60">
        <v>51</v>
      </c>
      <c r="D87" s="60">
        <v>1125</v>
      </c>
      <c r="E87" s="61">
        <v>975</v>
      </c>
      <c r="F87" s="22">
        <v>100</v>
      </c>
      <c r="G87" s="27"/>
      <c r="H87" s="22"/>
    </row>
    <row r="88" spans="1:8" s="15" customFormat="1" ht="20.100000000000001" customHeight="1" x14ac:dyDescent="0.25">
      <c r="A88" s="23">
        <v>74</v>
      </c>
      <c r="B88" s="13" t="s">
        <v>80</v>
      </c>
      <c r="C88" s="72">
        <v>39</v>
      </c>
      <c r="D88" s="72">
        <v>887</v>
      </c>
      <c r="E88" s="73">
        <v>722</v>
      </c>
      <c r="F88" s="22">
        <v>74</v>
      </c>
      <c r="G88" s="27"/>
      <c r="H88" s="22"/>
    </row>
    <row r="89" spans="1:8" s="15" customFormat="1" ht="20.100000000000001" customHeight="1" x14ac:dyDescent="0.25">
      <c r="A89" s="23">
        <v>75</v>
      </c>
      <c r="B89" s="13" t="s">
        <v>81</v>
      </c>
      <c r="C89" s="60">
        <v>85</v>
      </c>
      <c r="D89" s="60">
        <v>1738</v>
      </c>
      <c r="E89" s="61">
        <v>573</v>
      </c>
      <c r="F89" s="22">
        <v>59</v>
      </c>
      <c r="G89" s="27"/>
      <c r="H89" s="22"/>
    </row>
    <row r="90" spans="1:8" s="15" customFormat="1" ht="20.100000000000001" customHeight="1" x14ac:dyDescent="0.25">
      <c r="A90" s="16"/>
      <c r="B90" s="11" t="s">
        <v>82</v>
      </c>
      <c r="C90" s="30">
        <v>1635</v>
      </c>
      <c r="D90" s="30">
        <v>32240</v>
      </c>
      <c r="E90" s="31">
        <v>40899</v>
      </c>
      <c r="F90" s="18">
        <v>4211</v>
      </c>
      <c r="G90" s="19"/>
      <c r="H90" s="18"/>
    </row>
    <row r="91" spans="1:8" s="15" customFormat="1" ht="20.100000000000001" customHeight="1" x14ac:dyDescent="0.25">
      <c r="A91" s="23">
        <v>76</v>
      </c>
      <c r="B91" s="13" t="s">
        <v>8</v>
      </c>
      <c r="C91" s="74">
        <v>151</v>
      </c>
      <c r="D91" s="74">
        <v>3011</v>
      </c>
      <c r="E91" s="75">
        <v>3394</v>
      </c>
      <c r="F91" s="22">
        <v>349.5</v>
      </c>
      <c r="G91" s="27"/>
      <c r="H91" s="22"/>
    </row>
    <row r="92" spans="1:8" s="15" customFormat="1" ht="20.100000000000001" customHeight="1" x14ac:dyDescent="0.25">
      <c r="A92" s="23">
        <v>77</v>
      </c>
      <c r="B92" s="13" t="s">
        <v>83</v>
      </c>
      <c r="C92" s="74">
        <v>477</v>
      </c>
      <c r="D92" s="74">
        <v>8904</v>
      </c>
      <c r="E92" s="75">
        <v>12704</v>
      </c>
      <c r="F92" s="22">
        <v>1308</v>
      </c>
      <c r="G92" s="27"/>
      <c r="H92" s="22"/>
    </row>
    <row r="93" spans="1:8" s="15" customFormat="1" ht="20.100000000000001" customHeight="1" x14ac:dyDescent="0.25">
      <c r="A93" s="23">
        <v>78</v>
      </c>
      <c r="B93" s="13" t="s">
        <v>84</v>
      </c>
      <c r="C93" s="74">
        <v>142</v>
      </c>
      <c r="D93" s="74">
        <v>2604</v>
      </c>
      <c r="E93" s="75">
        <v>2496</v>
      </c>
      <c r="F93" s="22">
        <v>257</v>
      </c>
      <c r="G93" s="27"/>
      <c r="H93" s="22"/>
    </row>
    <row r="94" spans="1:8" s="15" customFormat="1" ht="20.100000000000001" customHeight="1" x14ac:dyDescent="0.25">
      <c r="A94" s="23">
        <v>79</v>
      </c>
      <c r="B94" s="13" t="s">
        <v>85</v>
      </c>
      <c r="C94" s="76">
        <v>300</v>
      </c>
      <c r="D94" s="76">
        <v>5843</v>
      </c>
      <c r="E94" s="77">
        <v>8151</v>
      </c>
      <c r="F94" s="22">
        <v>839</v>
      </c>
      <c r="G94" s="27"/>
      <c r="H94" s="22"/>
    </row>
    <row r="95" spans="1:8" s="15" customFormat="1" ht="20.100000000000001" customHeight="1" x14ac:dyDescent="0.25">
      <c r="A95" s="23">
        <v>80</v>
      </c>
      <c r="B95" s="13" t="s">
        <v>86</v>
      </c>
      <c r="C95" s="74">
        <v>565</v>
      </c>
      <c r="D95" s="74">
        <v>11878</v>
      </c>
      <c r="E95" s="75">
        <v>14154</v>
      </c>
      <c r="F95" s="22">
        <v>1457.5</v>
      </c>
      <c r="G95" s="27"/>
      <c r="H95" s="22"/>
    </row>
    <row r="96" spans="1:8" s="15" customFormat="1" ht="20.100000000000001" customHeight="1" x14ac:dyDescent="0.25">
      <c r="A96" s="16"/>
      <c r="B96" s="11" t="s">
        <v>87</v>
      </c>
      <c r="C96" s="30">
        <v>3114</v>
      </c>
      <c r="D96" s="30">
        <v>49921</v>
      </c>
      <c r="E96" s="31">
        <v>61839</v>
      </c>
      <c r="F96" s="18">
        <v>6368.4</v>
      </c>
      <c r="G96" s="19"/>
      <c r="H96" s="18"/>
    </row>
    <row r="97" spans="1:8" s="15" customFormat="1" ht="20.100000000000001" customHeight="1" x14ac:dyDescent="0.25">
      <c r="A97" s="23">
        <v>81</v>
      </c>
      <c r="B97" s="13" t="s">
        <v>8</v>
      </c>
      <c r="C97" s="78">
        <v>68</v>
      </c>
      <c r="D97" s="78">
        <v>1555</v>
      </c>
      <c r="E97" s="79">
        <v>1986</v>
      </c>
      <c r="F97" s="22">
        <v>204.5</v>
      </c>
      <c r="G97" s="27"/>
      <c r="H97" s="22"/>
    </row>
    <row r="98" spans="1:8" s="15" customFormat="1" ht="20.100000000000001" customHeight="1" x14ac:dyDescent="0.25">
      <c r="A98" s="23">
        <v>82</v>
      </c>
      <c r="B98" s="13" t="s">
        <v>88</v>
      </c>
      <c r="C98" s="78">
        <v>243</v>
      </c>
      <c r="D98" s="78">
        <v>3859</v>
      </c>
      <c r="E98" s="63">
        <v>4432</v>
      </c>
      <c r="F98" s="22">
        <v>456</v>
      </c>
      <c r="G98" s="27"/>
      <c r="H98" s="22"/>
    </row>
    <row r="99" spans="1:8" s="15" customFormat="1" ht="20.100000000000001" customHeight="1" x14ac:dyDescent="0.25">
      <c r="A99" s="23">
        <v>83</v>
      </c>
      <c r="B99" s="13" t="s">
        <v>89</v>
      </c>
      <c r="C99" s="78">
        <v>480</v>
      </c>
      <c r="D99" s="78">
        <v>5908</v>
      </c>
      <c r="E99" s="79">
        <v>7392</v>
      </c>
      <c r="F99" s="22">
        <v>761</v>
      </c>
      <c r="G99" s="27"/>
      <c r="H99" s="22"/>
    </row>
    <row r="100" spans="1:8" s="15" customFormat="1" ht="20.100000000000001" customHeight="1" x14ac:dyDescent="0.25">
      <c r="A100" s="23">
        <v>84</v>
      </c>
      <c r="B100" s="13" t="s">
        <v>90</v>
      </c>
      <c r="C100" s="78">
        <v>693</v>
      </c>
      <c r="D100" s="78">
        <v>11949</v>
      </c>
      <c r="E100" s="79">
        <v>14159</v>
      </c>
      <c r="F100" s="22">
        <v>1458</v>
      </c>
      <c r="G100" s="27"/>
      <c r="H100" s="22"/>
    </row>
    <row r="101" spans="1:8" s="15" customFormat="1" ht="20.100000000000001" customHeight="1" x14ac:dyDescent="0.25">
      <c r="A101" s="23">
        <v>85</v>
      </c>
      <c r="B101" s="13" t="s">
        <v>91</v>
      </c>
      <c r="C101" s="78">
        <v>383</v>
      </c>
      <c r="D101" s="78">
        <v>5034</v>
      </c>
      <c r="E101" s="79">
        <v>6340</v>
      </c>
      <c r="F101" s="22">
        <v>653</v>
      </c>
      <c r="G101" s="27"/>
      <c r="H101" s="22"/>
    </row>
    <row r="102" spans="1:8" s="15" customFormat="1" ht="20.100000000000001" customHeight="1" x14ac:dyDescent="0.25">
      <c r="A102" s="23">
        <v>86</v>
      </c>
      <c r="B102" s="13" t="s">
        <v>92</v>
      </c>
      <c r="C102" s="78">
        <v>97</v>
      </c>
      <c r="D102" s="78">
        <v>1522</v>
      </c>
      <c r="E102" s="79">
        <v>2053</v>
      </c>
      <c r="F102" s="22">
        <v>211.4</v>
      </c>
      <c r="G102" s="27"/>
      <c r="H102" s="22"/>
    </row>
    <row r="103" spans="1:8" s="15" customFormat="1" ht="20.100000000000001" customHeight="1" x14ac:dyDescent="0.25">
      <c r="A103" s="23">
        <v>87</v>
      </c>
      <c r="B103" s="13" t="s">
        <v>93</v>
      </c>
      <c r="C103" s="78">
        <v>147</v>
      </c>
      <c r="D103" s="78">
        <v>2891</v>
      </c>
      <c r="E103" s="80">
        <v>3922</v>
      </c>
      <c r="F103" s="22">
        <v>404</v>
      </c>
      <c r="G103" s="27"/>
      <c r="H103" s="22"/>
    </row>
    <row r="104" spans="1:8" s="15" customFormat="1" ht="20.100000000000001" customHeight="1" x14ac:dyDescent="0.25">
      <c r="A104" s="23">
        <v>88</v>
      </c>
      <c r="B104" s="13" t="s">
        <v>94</v>
      </c>
      <c r="C104" s="81">
        <v>173</v>
      </c>
      <c r="D104" s="81">
        <v>3004</v>
      </c>
      <c r="E104" s="82">
        <v>2748</v>
      </c>
      <c r="F104" s="22">
        <v>283</v>
      </c>
      <c r="G104" s="27"/>
      <c r="H104" s="22"/>
    </row>
    <row r="105" spans="1:8" s="15" customFormat="1" ht="20.100000000000001" customHeight="1" x14ac:dyDescent="0.25">
      <c r="A105" s="23">
        <v>89</v>
      </c>
      <c r="B105" s="13" t="s">
        <v>95</v>
      </c>
      <c r="C105" s="78">
        <v>255</v>
      </c>
      <c r="D105" s="78">
        <v>5266</v>
      </c>
      <c r="E105" s="79">
        <v>7045</v>
      </c>
      <c r="F105" s="22">
        <v>725.5</v>
      </c>
      <c r="G105" s="27"/>
      <c r="H105" s="22"/>
    </row>
    <row r="106" spans="1:8" s="15" customFormat="1" ht="20.100000000000001" customHeight="1" x14ac:dyDescent="0.25">
      <c r="A106" s="23">
        <v>90</v>
      </c>
      <c r="B106" s="13" t="s">
        <v>96</v>
      </c>
      <c r="C106" s="83">
        <v>4</v>
      </c>
      <c r="D106" s="83">
        <v>76</v>
      </c>
      <c r="E106" s="84">
        <v>114</v>
      </c>
      <c r="F106" s="22">
        <v>12</v>
      </c>
      <c r="G106" s="27"/>
      <c r="H106" s="22"/>
    </row>
    <row r="107" spans="1:8" s="15" customFormat="1" ht="20.100000000000001" customHeight="1" x14ac:dyDescent="0.25">
      <c r="A107" s="23">
        <v>91</v>
      </c>
      <c r="B107" s="13" t="s">
        <v>97</v>
      </c>
      <c r="C107" s="85">
        <v>210</v>
      </c>
      <c r="D107" s="86">
        <v>3292</v>
      </c>
      <c r="E107" s="87">
        <v>4328</v>
      </c>
      <c r="F107" s="22">
        <v>446</v>
      </c>
      <c r="G107" s="27"/>
      <c r="H107" s="22"/>
    </row>
    <row r="108" spans="1:8" s="15" customFormat="1" ht="19.5" customHeight="1" x14ac:dyDescent="0.25">
      <c r="A108" s="23">
        <v>92</v>
      </c>
      <c r="B108" s="13" t="s">
        <v>98</v>
      </c>
      <c r="C108" s="86">
        <v>207</v>
      </c>
      <c r="D108" s="86">
        <v>2859</v>
      </c>
      <c r="E108" s="87">
        <v>3629</v>
      </c>
      <c r="F108" s="22">
        <v>374</v>
      </c>
      <c r="G108" s="27"/>
      <c r="H108" s="22"/>
    </row>
    <row r="109" spans="1:8" s="15" customFormat="1" ht="20.100000000000001" customHeight="1" x14ac:dyDescent="0.25">
      <c r="A109" s="23">
        <v>92</v>
      </c>
      <c r="B109" s="13" t="s">
        <v>99</v>
      </c>
      <c r="C109" s="86">
        <v>154</v>
      </c>
      <c r="D109" s="86">
        <v>2706</v>
      </c>
      <c r="E109" s="87">
        <v>3691</v>
      </c>
      <c r="F109" s="22">
        <v>380</v>
      </c>
      <c r="G109" s="27"/>
      <c r="H109" s="22"/>
    </row>
    <row r="110" spans="1:8" s="15" customFormat="1" ht="27" customHeight="1" x14ac:dyDescent="0.25">
      <c r="A110" s="16">
        <v>93</v>
      </c>
      <c r="B110" s="11" t="s">
        <v>100</v>
      </c>
      <c r="C110" s="20">
        <v>2429</v>
      </c>
      <c r="D110" s="20">
        <v>37279</v>
      </c>
      <c r="E110" s="21">
        <v>47592</v>
      </c>
      <c r="F110" s="18">
        <v>4900</v>
      </c>
      <c r="G110" s="19"/>
      <c r="H110" s="18"/>
    </row>
  </sheetData>
  <mergeCells count="2">
    <mergeCell ref="A2:H2"/>
    <mergeCell ref="A1:B1"/>
  </mergeCells>
  <phoneticPr fontId="1" type="noConversion"/>
  <pageMargins left="0.70866141732283472" right="0.70866141732283472" top="0.74803149606299213" bottom="0.74803149606299213" header="0.31496062992125984" footer="0.31496062992125984"/>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19"/>
  <sheetViews>
    <sheetView tabSelected="1" topLeftCell="A76" zoomScaleNormal="100" workbookViewId="0">
      <selection activeCell="J95" sqref="J95"/>
    </sheetView>
  </sheetViews>
  <sheetFormatPr defaultColWidth="9" defaultRowHeight="13.5" x14ac:dyDescent="0.15"/>
  <cols>
    <col min="1" max="1" width="9.875" style="89" customWidth="1"/>
    <col min="2" max="2" width="16.125" style="229" bestFit="1" customWidth="1"/>
    <col min="3" max="3" width="12" style="229" hidden="1" customWidth="1"/>
    <col min="4" max="4" width="8.625" style="229" hidden="1" customWidth="1"/>
    <col min="5" max="5" width="5.625" style="229" hidden="1" customWidth="1"/>
    <col min="6" max="6" width="1.625" style="230" hidden="1" customWidth="1"/>
    <col min="7" max="7" width="14.375" style="232" customWidth="1"/>
    <col min="8" max="8" width="13.5" style="230" customWidth="1"/>
    <col min="9" max="9" width="13.875" style="230" customWidth="1"/>
    <col min="10" max="10" width="18.125" style="3" customWidth="1"/>
    <col min="11" max="11" width="9" style="3" customWidth="1"/>
    <col min="12" max="16384" width="9" style="3"/>
  </cols>
  <sheetData>
    <row r="1" spans="1:10" ht="14.25" x14ac:dyDescent="0.15">
      <c r="A1" s="233" t="s">
        <v>324</v>
      </c>
      <c r="B1" s="225"/>
      <c r="C1" s="225"/>
      <c r="D1" s="226"/>
      <c r="E1" s="227"/>
      <c r="F1" s="228"/>
      <c r="G1" s="231"/>
      <c r="H1" s="228"/>
      <c r="I1" s="228"/>
    </row>
    <row r="2" spans="1:10" ht="24" x14ac:dyDescent="0.15">
      <c r="A2" s="286" t="s">
        <v>325</v>
      </c>
      <c r="B2" s="286"/>
      <c r="C2" s="286"/>
      <c r="D2" s="286"/>
      <c r="E2" s="286"/>
      <c r="F2" s="286"/>
      <c r="G2" s="286"/>
      <c r="H2" s="286"/>
      <c r="I2" s="286"/>
      <c r="J2" s="286"/>
    </row>
    <row r="3" spans="1:10" x14ac:dyDescent="0.15">
      <c r="A3" s="234"/>
      <c r="B3" s="234"/>
      <c r="C3" s="234"/>
      <c r="D3" s="234"/>
      <c r="E3" s="234"/>
      <c r="F3" s="234"/>
      <c r="G3" s="234"/>
      <c r="H3" s="235"/>
      <c r="I3" s="235"/>
      <c r="J3" s="235" t="s">
        <v>326</v>
      </c>
    </row>
    <row r="4" spans="1:10" s="92" customFormat="1" ht="27" customHeight="1" x14ac:dyDescent="0.15">
      <c r="A4" s="291" t="s">
        <v>102</v>
      </c>
      <c r="B4" s="292"/>
      <c r="C4" s="236" t="s">
        <v>322</v>
      </c>
      <c r="D4" s="236" t="s">
        <v>103</v>
      </c>
      <c r="E4" s="237" t="s">
        <v>104</v>
      </c>
      <c r="F4" s="236" t="s">
        <v>105</v>
      </c>
      <c r="G4" s="238" t="s">
        <v>329</v>
      </c>
      <c r="H4" s="239" t="s">
        <v>330</v>
      </c>
      <c r="I4" s="239" t="s">
        <v>328</v>
      </c>
      <c r="J4" s="239" t="s">
        <v>164</v>
      </c>
    </row>
    <row r="5" spans="1:10" s="90" customFormat="1" x14ac:dyDescent="0.15">
      <c r="A5" s="290" t="s">
        <v>106</v>
      </c>
      <c r="B5" s="290"/>
      <c r="C5" s="240">
        <f>C6+C10+C17+C22+C31+C42+C50+C59+C63+C69+C80+C91+C97+C111</f>
        <v>30519.200000000001</v>
      </c>
      <c r="D5" s="240">
        <f>D6+D10+D17+D22+D31+D42+D50+D59+D63+D69+D80+D91+D97+D111</f>
        <v>3752.6200000000003</v>
      </c>
      <c r="E5" s="240"/>
      <c r="F5" s="240">
        <f>ROUND(41126.14,2)</f>
        <v>41126.14</v>
      </c>
      <c r="G5" s="241">
        <f>G6+G10+G17+G22+G31+G42+G50+G59+G63+G69+G80+G91+G97+G111</f>
        <v>51796</v>
      </c>
      <c r="H5" s="241">
        <f>H6+H10+H17+H22+H31+H42+H50+H59+H63+H69+H80+H91+H97+H111</f>
        <v>41437</v>
      </c>
      <c r="I5" s="241">
        <f>I6+I10+I17+I22+I31+I42+I50+I59+I63+I69+I80+I91+I97+I111</f>
        <v>10296</v>
      </c>
      <c r="J5" s="242"/>
    </row>
    <row r="6" spans="1:10" s="90" customFormat="1" x14ac:dyDescent="0.15">
      <c r="A6" s="287" t="s">
        <v>107</v>
      </c>
      <c r="B6" s="240" t="s">
        <v>292</v>
      </c>
      <c r="C6" s="243">
        <f>ROUND(12920.6,1)</f>
        <v>12920.6</v>
      </c>
      <c r="D6" s="243">
        <f>ROUND(D7+D8+D9,2)</f>
        <v>614.38</v>
      </c>
      <c r="E6" s="243"/>
      <c r="F6" s="243">
        <f>ROUND(F7+F8+F9,2)</f>
        <v>19210.71</v>
      </c>
      <c r="G6" s="241">
        <f>ROUND(G7+G8+G9,2)</f>
        <v>24117</v>
      </c>
      <c r="H6" s="241">
        <f>ROUND(H7+H8+H9,0)</f>
        <v>17347</v>
      </c>
      <c r="I6" s="241">
        <v>6770</v>
      </c>
      <c r="J6" s="242"/>
    </row>
    <row r="7" spans="1:10" s="90" customFormat="1" x14ac:dyDescent="0.15">
      <c r="A7" s="288"/>
      <c r="B7" s="244" t="s">
        <v>108</v>
      </c>
      <c r="C7" s="245">
        <v>12353.3</v>
      </c>
      <c r="D7" s="245">
        <v>452.96</v>
      </c>
      <c r="E7" s="246">
        <v>1.5</v>
      </c>
      <c r="F7" s="245">
        <f>ROUND(C7*E7,2)</f>
        <v>18529.95</v>
      </c>
      <c r="G7" s="247">
        <v>23263</v>
      </c>
      <c r="H7" s="248">
        <v>16504</v>
      </c>
      <c r="I7" s="249">
        <v>6759</v>
      </c>
      <c r="J7" s="250"/>
    </row>
    <row r="8" spans="1:10" s="90" customFormat="1" x14ac:dyDescent="0.15">
      <c r="A8" s="288"/>
      <c r="B8" s="244" t="s">
        <v>9</v>
      </c>
      <c r="C8" s="245">
        <v>161.5</v>
      </c>
      <c r="D8" s="245">
        <v>85.1</v>
      </c>
      <c r="E8" s="246">
        <v>1.2</v>
      </c>
      <c r="F8" s="245">
        <f>ROUND(C8*E8,2)</f>
        <v>193.8</v>
      </c>
      <c r="G8" s="247">
        <v>243</v>
      </c>
      <c r="H8" s="248">
        <v>178</v>
      </c>
      <c r="I8" s="249">
        <v>65</v>
      </c>
      <c r="J8" s="242"/>
    </row>
    <row r="9" spans="1:10" s="90" customFormat="1" x14ac:dyDescent="0.15">
      <c r="A9" s="289"/>
      <c r="B9" s="244" t="s">
        <v>174</v>
      </c>
      <c r="C9" s="245">
        <v>405.8</v>
      </c>
      <c r="D9" s="245">
        <v>76.319999999999993</v>
      </c>
      <c r="E9" s="246">
        <v>1.2</v>
      </c>
      <c r="F9" s="245">
        <f>ROUND(C9*E9,2)</f>
        <v>486.96</v>
      </c>
      <c r="G9" s="247">
        <v>611</v>
      </c>
      <c r="H9" s="248">
        <v>665</v>
      </c>
      <c r="I9" s="249">
        <v>-54</v>
      </c>
      <c r="J9" s="242"/>
    </row>
    <row r="10" spans="1:10" s="90" customFormat="1" x14ac:dyDescent="0.15">
      <c r="A10" s="287" t="s">
        <v>175</v>
      </c>
      <c r="B10" s="240" t="s">
        <v>292</v>
      </c>
      <c r="C10" s="251">
        <v>1613.5</v>
      </c>
      <c r="D10" s="251">
        <f>SUM(D11:D16)</f>
        <v>264.08</v>
      </c>
      <c r="E10" s="251"/>
      <c r="F10" s="251">
        <f>ROUND(SUM(F11:F16),2)</f>
        <v>2182.19</v>
      </c>
      <c r="G10" s="252">
        <f>SUM(G11:G16)</f>
        <v>2739</v>
      </c>
      <c r="H10" s="252">
        <f>H11+H12+H13+H14+H15+H16</f>
        <v>2612</v>
      </c>
      <c r="I10" s="241">
        <v>127</v>
      </c>
      <c r="J10" s="242"/>
    </row>
    <row r="11" spans="1:10" s="90" customFormat="1" x14ac:dyDescent="0.15">
      <c r="A11" s="288"/>
      <c r="B11" s="244" t="s">
        <v>8</v>
      </c>
      <c r="C11" s="245">
        <v>1325.7</v>
      </c>
      <c r="D11" s="245">
        <v>114.51</v>
      </c>
      <c r="E11" s="246">
        <v>1.4</v>
      </c>
      <c r="F11" s="245">
        <f t="shared" ref="F11:F16" si="0">ROUND(C11*E11,2)</f>
        <v>1855.98</v>
      </c>
      <c r="G11" s="247">
        <v>2330</v>
      </c>
      <c r="H11" s="248">
        <v>2279</v>
      </c>
      <c r="I11" s="249">
        <v>51</v>
      </c>
      <c r="J11" s="242"/>
    </row>
    <row r="12" spans="1:10" s="90" customFormat="1" x14ac:dyDescent="0.15">
      <c r="A12" s="288"/>
      <c r="B12" s="244" t="s">
        <v>327</v>
      </c>
      <c r="C12" s="245">
        <v>40.200000000000003</v>
      </c>
      <c r="D12" s="245">
        <v>13.77</v>
      </c>
      <c r="E12" s="246">
        <v>1</v>
      </c>
      <c r="F12" s="245">
        <f t="shared" si="0"/>
        <v>40.200000000000003</v>
      </c>
      <c r="G12" s="247">
        <v>50</v>
      </c>
      <c r="H12" s="248">
        <v>16</v>
      </c>
      <c r="I12" s="249">
        <v>34</v>
      </c>
      <c r="J12" s="242"/>
    </row>
    <row r="13" spans="1:10" s="90" customFormat="1" x14ac:dyDescent="0.15">
      <c r="A13" s="288"/>
      <c r="B13" s="244" t="s">
        <v>13</v>
      </c>
      <c r="C13" s="245">
        <v>145.30000000000001</v>
      </c>
      <c r="D13" s="245">
        <v>59.31</v>
      </c>
      <c r="E13" s="246">
        <v>1.2</v>
      </c>
      <c r="F13" s="245">
        <f t="shared" si="0"/>
        <v>174.36</v>
      </c>
      <c r="G13" s="247">
        <v>219</v>
      </c>
      <c r="H13" s="248">
        <v>175</v>
      </c>
      <c r="I13" s="249">
        <v>44</v>
      </c>
      <c r="J13" s="242"/>
    </row>
    <row r="14" spans="1:10" s="90" customFormat="1" x14ac:dyDescent="0.15">
      <c r="A14" s="288"/>
      <c r="B14" s="244" t="s">
        <v>14</v>
      </c>
      <c r="C14" s="245">
        <v>70</v>
      </c>
      <c r="D14" s="245">
        <v>38.729999999999997</v>
      </c>
      <c r="E14" s="246">
        <v>1.1000000000000001</v>
      </c>
      <c r="F14" s="245">
        <f t="shared" si="0"/>
        <v>77</v>
      </c>
      <c r="G14" s="247">
        <v>97</v>
      </c>
      <c r="H14" s="248">
        <v>87</v>
      </c>
      <c r="I14" s="249">
        <v>10</v>
      </c>
      <c r="J14" s="242"/>
    </row>
    <row r="15" spans="1:10" s="90" customFormat="1" x14ac:dyDescent="0.15">
      <c r="A15" s="288"/>
      <c r="B15" s="244" t="s">
        <v>15</v>
      </c>
      <c r="C15" s="245">
        <v>23.5</v>
      </c>
      <c r="D15" s="245">
        <v>28.42</v>
      </c>
      <c r="E15" s="246">
        <v>1.1000000000000001</v>
      </c>
      <c r="F15" s="245">
        <f t="shared" si="0"/>
        <v>25.85</v>
      </c>
      <c r="G15" s="247">
        <v>32</v>
      </c>
      <c r="H15" s="248">
        <v>41</v>
      </c>
      <c r="I15" s="249">
        <v>-9</v>
      </c>
      <c r="J15" s="242"/>
    </row>
    <row r="16" spans="1:10" s="90" customFormat="1" x14ac:dyDescent="0.15">
      <c r="A16" s="289"/>
      <c r="B16" s="244" t="s">
        <v>16</v>
      </c>
      <c r="C16" s="245">
        <v>8.8000000000000007</v>
      </c>
      <c r="D16" s="245">
        <v>9.34</v>
      </c>
      <c r="E16" s="246">
        <v>1</v>
      </c>
      <c r="F16" s="245">
        <f t="shared" si="0"/>
        <v>8.8000000000000007</v>
      </c>
      <c r="G16" s="247">
        <v>11</v>
      </c>
      <c r="H16" s="248">
        <v>14</v>
      </c>
      <c r="I16" s="249">
        <v>-3</v>
      </c>
      <c r="J16" s="242"/>
    </row>
    <row r="17" spans="1:10" s="90" customFormat="1" x14ac:dyDescent="0.15">
      <c r="A17" s="287" t="s">
        <v>176</v>
      </c>
      <c r="B17" s="240" t="s">
        <v>292</v>
      </c>
      <c r="C17" s="240">
        <v>1390.4</v>
      </c>
      <c r="D17" s="240">
        <f>D18+D19+D20+D21</f>
        <v>176.85</v>
      </c>
      <c r="E17" s="240"/>
      <c r="F17" s="240">
        <f>ROUND(F18+F19+F20+F21,2)</f>
        <v>1770.57</v>
      </c>
      <c r="G17" s="241">
        <f>G18+G19+G20+G21</f>
        <v>2223</v>
      </c>
      <c r="H17" s="241">
        <f>H18+H19+H20+H21</f>
        <v>2216</v>
      </c>
      <c r="I17" s="241">
        <v>7</v>
      </c>
      <c r="J17" s="242"/>
    </row>
    <row r="18" spans="1:10" s="90" customFormat="1" x14ac:dyDescent="0.15">
      <c r="A18" s="288"/>
      <c r="B18" s="244" t="s">
        <v>8</v>
      </c>
      <c r="C18" s="245">
        <v>1219.9000000000001</v>
      </c>
      <c r="D18" s="245">
        <v>96.48</v>
      </c>
      <c r="E18" s="246">
        <v>1.3</v>
      </c>
      <c r="F18" s="245">
        <f>ROUND(C18*E18,2)</f>
        <v>1585.87</v>
      </c>
      <c r="G18" s="247">
        <v>1991</v>
      </c>
      <c r="H18" s="248">
        <v>1972</v>
      </c>
      <c r="I18" s="249">
        <v>19</v>
      </c>
      <c r="J18" s="242"/>
    </row>
    <row r="19" spans="1:10" s="90" customFormat="1" x14ac:dyDescent="0.15">
      <c r="A19" s="288"/>
      <c r="B19" s="244" t="s">
        <v>18</v>
      </c>
      <c r="C19" s="245">
        <v>21</v>
      </c>
      <c r="D19" s="245">
        <v>38.549999999999997</v>
      </c>
      <c r="E19" s="246">
        <v>1.1000000000000001</v>
      </c>
      <c r="F19" s="245">
        <f>ROUND(C19*E19,2)</f>
        <v>23.1</v>
      </c>
      <c r="G19" s="247">
        <v>29</v>
      </c>
      <c r="H19" s="248">
        <v>40</v>
      </c>
      <c r="I19" s="249">
        <v>-11</v>
      </c>
      <c r="J19" s="242"/>
    </row>
    <row r="20" spans="1:10" s="90" customFormat="1" x14ac:dyDescent="0.15">
      <c r="A20" s="288"/>
      <c r="B20" s="244" t="s">
        <v>19</v>
      </c>
      <c r="C20" s="245">
        <v>121</v>
      </c>
      <c r="D20" s="245">
        <v>36.130000000000003</v>
      </c>
      <c r="E20" s="246">
        <v>1.1000000000000001</v>
      </c>
      <c r="F20" s="245">
        <f>ROUND(C20*E20,2)</f>
        <v>133.1</v>
      </c>
      <c r="G20" s="247">
        <v>167</v>
      </c>
      <c r="H20" s="248">
        <v>165</v>
      </c>
      <c r="I20" s="249">
        <v>2</v>
      </c>
      <c r="J20" s="242"/>
    </row>
    <row r="21" spans="1:10" s="90" customFormat="1" x14ac:dyDescent="0.15">
      <c r="A21" s="289"/>
      <c r="B21" s="244" t="s">
        <v>20</v>
      </c>
      <c r="C21" s="245">
        <v>28.5</v>
      </c>
      <c r="D21" s="245">
        <v>5.69</v>
      </c>
      <c r="E21" s="246">
        <v>1</v>
      </c>
      <c r="F21" s="245">
        <f>ROUND(C21*E21,2)</f>
        <v>28.5</v>
      </c>
      <c r="G21" s="247">
        <v>36</v>
      </c>
      <c r="H21" s="248">
        <v>39</v>
      </c>
      <c r="I21" s="249">
        <v>-3</v>
      </c>
      <c r="J21" s="242"/>
    </row>
    <row r="22" spans="1:10" s="90" customFormat="1" x14ac:dyDescent="0.15">
      <c r="A22" s="287" t="s">
        <v>177</v>
      </c>
      <c r="B22" s="240" t="s">
        <v>292</v>
      </c>
      <c r="C22" s="240">
        <v>2378.7000000000003</v>
      </c>
      <c r="D22" s="240">
        <f>D23+D30+D24+D25+D26+D27+D28+D29</f>
        <v>377.99000000000007</v>
      </c>
      <c r="E22" s="240"/>
      <c r="F22" s="240">
        <f>ROUND(F23+F30+F24+F25+F26+F27+F28+F29,2)</f>
        <v>3081.22</v>
      </c>
      <c r="G22" s="241">
        <f>G23+G30+G24+G25+G26+G27+G28+G29</f>
        <v>3869</v>
      </c>
      <c r="H22" s="241">
        <f>H23+H30+H24+H25+H26+H27+H28+H29</f>
        <v>3516</v>
      </c>
      <c r="I22" s="241">
        <v>353</v>
      </c>
      <c r="J22" s="242"/>
    </row>
    <row r="23" spans="1:10" s="90" customFormat="1" x14ac:dyDescent="0.15">
      <c r="A23" s="288"/>
      <c r="B23" s="244" t="s">
        <v>8</v>
      </c>
      <c r="C23" s="245">
        <v>1395.4</v>
      </c>
      <c r="D23" s="245">
        <v>111.11</v>
      </c>
      <c r="E23" s="246">
        <v>1.4</v>
      </c>
      <c r="F23" s="245">
        <f t="shared" ref="F23:F30" si="1">ROUND(C23*E23,2)</f>
        <v>1953.56</v>
      </c>
      <c r="G23" s="247">
        <v>2453</v>
      </c>
      <c r="H23" s="248">
        <v>2242</v>
      </c>
      <c r="I23" s="249">
        <v>211</v>
      </c>
      <c r="J23" s="242"/>
    </row>
    <row r="24" spans="1:10" s="90" customFormat="1" x14ac:dyDescent="0.15">
      <c r="A24" s="288"/>
      <c r="B24" s="244" t="s">
        <v>22</v>
      </c>
      <c r="C24" s="245">
        <v>40.299999999999997</v>
      </c>
      <c r="D24" s="245">
        <v>38.520000000000003</v>
      </c>
      <c r="E24" s="246">
        <v>1.1000000000000001</v>
      </c>
      <c r="F24" s="245">
        <f t="shared" si="1"/>
        <v>44.33</v>
      </c>
      <c r="G24" s="247">
        <v>56</v>
      </c>
      <c r="H24" s="248">
        <v>29</v>
      </c>
      <c r="I24" s="249">
        <v>27</v>
      </c>
      <c r="J24" s="242"/>
    </row>
    <row r="25" spans="1:10" s="90" customFormat="1" x14ac:dyDescent="0.15">
      <c r="A25" s="288"/>
      <c r="B25" s="244" t="s">
        <v>23</v>
      </c>
      <c r="C25" s="245">
        <v>118.8</v>
      </c>
      <c r="D25" s="245">
        <v>46.64</v>
      </c>
      <c r="E25" s="246">
        <v>1.1000000000000001</v>
      </c>
      <c r="F25" s="245">
        <f t="shared" si="1"/>
        <v>130.68</v>
      </c>
      <c r="G25" s="247">
        <v>164</v>
      </c>
      <c r="H25" s="248">
        <v>117</v>
      </c>
      <c r="I25" s="249">
        <v>47</v>
      </c>
      <c r="J25" s="242"/>
    </row>
    <row r="26" spans="1:10" s="90" customFormat="1" x14ac:dyDescent="0.15">
      <c r="A26" s="288"/>
      <c r="B26" s="244" t="s">
        <v>24</v>
      </c>
      <c r="C26" s="245">
        <v>40</v>
      </c>
      <c r="D26" s="245">
        <v>15.48</v>
      </c>
      <c r="E26" s="246">
        <v>1</v>
      </c>
      <c r="F26" s="245">
        <f t="shared" si="1"/>
        <v>40</v>
      </c>
      <c r="G26" s="247">
        <v>50</v>
      </c>
      <c r="H26" s="248">
        <v>59</v>
      </c>
      <c r="I26" s="249">
        <v>-9</v>
      </c>
      <c r="J26" s="242"/>
    </row>
    <row r="27" spans="1:10" s="90" customFormat="1" x14ac:dyDescent="0.15">
      <c r="A27" s="288"/>
      <c r="B27" s="244" t="s">
        <v>25</v>
      </c>
      <c r="C27" s="245">
        <v>60</v>
      </c>
      <c r="D27" s="245">
        <v>25.6</v>
      </c>
      <c r="E27" s="246">
        <v>1.1000000000000001</v>
      </c>
      <c r="F27" s="245">
        <f t="shared" si="1"/>
        <v>66</v>
      </c>
      <c r="G27" s="247">
        <v>83</v>
      </c>
      <c r="H27" s="248">
        <v>57</v>
      </c>
      <c r="I27" s="249">
        <v>26</v>
      </c>
      <c r="J27" s="242"/>
    </row>
    <row r="28" spans="1:10" s="90" customFormat="1" x14ac:dyDescent="0.15">
      <c r="A28" s="288"/>
      <c r="B28" s="244" t="s">
        <v>26</v>
      </c>
      <c r="C28" s="245">
        <v>120</v>
      </c>
      <c r="D28" s="245">
        <v>40.24</v>
      </c>
      <c r="E28" s="246">
        <v>1.1000000000000001</v>
      </c>
      <c r="F28" s="245">
        <f t="shared" si="1"/>
        <v>132</v>
      </c>
      <c r="G28" s="247">
        <v>166</v>
      </c>
      <c r="H28" s="248">
        <v>143</v>
      </c>
      <c r="I28" s="249">
        <v>23</v>
      </c>
      <c r="J28" s="242"/>
    </row>
    <row r="29" spans="1:10" s="90" customFormat="1" x14ac:dyDescent="0.15">
      <c r="A29" s="288"/>
      <c r="B29" s="244" t="s">
        <v>27</v>
      </c>
      <c r="C29" s="245">
        <v>103.9</v>
      </c>
      <c r="D29" s="245">
        <v>41.58</v>
      </c>
      <c r="E29" s="246">
        <v>1.1000000000000001</v>
      </c>
      <c r="F29" s="245">
        <f t="shared" si="1"/>
        <v>114.29</v>
      </c>
      <c r="G29" s="247">
        <v>143</v>
      </c>
      <c r="H29" s="248">
        <v>116</v>
      </c>
      <c r="I29" s="249">
        <v>27</v>
      </c>
      <c r="J29" s="242"/>
    </row>
    <row r="30" spans="1:10" s="90" customFormat="1" x14ac:dyDescent="0.15">
      <c r="A30" s="289"/>
      <c r="B30" s="244" t="s">
        <v>28</v>
      </c>
      <c r="C30" s="245">
        <v>500.3</v>
      </c>
      <c r="D30" s="245">
        <v>58.82</v>
      </c>
      <c r="E30" s="246">
        <v>1.2</v>
      </c>
      <c r="F30" s="245">
        <f t="shared" si="1"/>
        <v>600.36</v>
      </c>
      <c r="G30" s="247">
        <v>754</v>
      </c>
      <c r="H30" s="248">
        <v>753</v>
      </c>
      <c r="I30" s="249">
        <v>1</v>
      </c>
      <c r="J30" s="242"/>
    </row>
    <row r="31" spans="1:10" s="90" customFormat="1" x14ac:dyDescent="0.15">
      <c r="A31" s="287" t="s">
        <v>178</v>
      </c>
      <c r="B31" s="240" t="s">
        <v>292</v>
      </c>
      <c r="C31" s="240">
        <v>1602.6000000000001</v>
      </c>
      <c r="D31" s="240">
        <f>D32+D33+D34+D35+D36+D37+D38+D39+D40+D41</f>
        <v>338.46000000000004</v>
      </c>
      <c r="E31" s="240"/>
      <c r="F31" s="240">
        <f>ROUND(F32+F33+F34+F35+F36+F37+F38+F39+F40+F41,2)</f>
        <v>1933.56</v>
      </c>
      <c r="G31" s="241">
        <f>G32+G33+G34+G35+G36+G37+G38+G39+G40+G41</f>
        <v>2593</v>
      </c>
      <c r="H31" s="241">
        <f>H32+H33+H34+H35+H36+H37+H38+H39+H40+H41</f>
        <v>1758</v>
      </c>
      <c r="I31" s="241">
        <v>835</v>
      </c>
      <c r="J31" s="242"/>
    </row>
    <row r="32" spans="1:10" s="90" customFormat="1" x14ac:dyDescent="0.15">
      <c r="A32" s="288"/>
      <c r="B32" s="244" t="s">
        <v>8</v>
      </c>
      <c r="C32" s="245">
        <v>800.30000000000007</v>
      </c>
      <c r="D32" s="245">
        <v>61.09</v>
      </c>
      <c r="E32" s="246">
        <v>1.3</v>
      </c>
      <c r="F32" s="245">
        <f t="shared" ref="F32:F41" si="2">ROUND(C32*E32,2)</f>
        <v>1040.3900000000001</v>
      </c>
      <c r="G32" s="247">
        <v>1305</v>
      </c>
      <c r="H32" s="248">
        <v>789</v>
      </c>
      <c r="I32" s="249">
        <v>516</v>
      </c>
      <c r="J32" s="242"/>
    </row>
    <row r="33" spans="1:10" s="90" customFormat="1" x14ac:dyDescent="0.15">
      <c r="A33" s="288"/>
      <c r="B33" s="244" t="s">
        <v>30</v>
      </c>
      <c r="C33" s="245">
        <v>184.4</v>
      </c>
      <c r="D33" s="245">
        <v>50.28</v>
      </c>
      <c r="E33" s="246">
        <v>1.2</v>
      </c>
      <c r="F33" s="245">
        <f t="shared" si="2"/>
        <v>221.28</v>
      </c>
      <c r="G33" s="247">
        <v>278</v>
      </c>
      <c r="H33" s="248">
        <v>270</v>
      </c>
      <c r="I33" s="249">
        <v>8</v>
      </c>
      <c r="J33" s="242"/>
    </row>
    <row r="34" spans="1:10" s="90" customFormat="1" x14ac:dyDescent="0.15">
      <c r="A34" s="288"/>
      <c r="B34" s="244" t="s">
        <v>31</v>
      </c>
      <c r="C34" s="245">
        <v>46</v>
      </c>
      <c r="D34" s="245">
        <v>29.99</v>
      </c>
      <c r="E34" s="246">
        <v>1.1000000000000001</v>
      </c>
      <c r="F34" s="245">
        <f t="shared" si="2"/>
        <v>50.6</v>
      </c>
      <c r="G34" s="247">
        <v>64</v>
      </c>
      <c r="H34" s="248">
        <v>45</v>
      </c>
      <c r="I34" s="249">
        <v>19</v>
      </c>
      <c r="J34" s="242"/>
    </row>
    <row r="35" spans="1:10" s="90" customFormat="1" x14ac:dyDescent="0.15">
      <c r="A35" s="288"/>
      <c r="B35" s="244" t="s">
        <v>32</v>
      </c>
      <c r="C35" s="245">
        <v>161.4</v>
      </c>
      <c r="D35" s="245">
        <v>40.85</v>
      </c>
      <c r="E35" s="246">
        <v>1.1000000000000001</v>
      </c>
      <c r="F35" s="245">
        <f t="shared" si="2"/>
        <v>177.54</v>
      </c>
      <c r="G35" s="247">
        <v>223</v>
      </c>
      <c r="H35" s="248">
        <v>179</v>
      </c>
      <c r="I35" s="249">
        <v>44</v>
      </c>
      <c r="J35" s="242"/>
    </row>
    <row r="36" spans="1:10" s="90" customFormat="1" x14ac:dyDescent="0.15">
      <c r="A36" s="288"/>
      <c r="B36" s="244" t="s">
        <v>33</v>
      </c>
      <c r="C36" s="245">
        <v>103.5</v>
      </c>
      <c r="D36" s="245">
        <v>34.33</v>
      </c>
      <c r="E36" s="246">
        <v>1.1000000000000001</v>
      </c>
      <c r="F36" s="245">
        <f t="shared" si="2"/>
        <v>113.85</v>
      </c>
      <c r="G36" s="247">
        <f>143+166</f>
        <v>309</v>
      </c>
      <c r="H36" s="248">
        <v>95</v>
      </c>
      <c r="I36" s="249">
        <v>214</v>
      </c>
      <c r="J36" s="250"/>
    </row>
    <row r="37" spans="1:10" s="90" customFormat="1" x14ac:dyDescent="0.15">
      <c r="A37" s="288"/>
      <c r="B37" s="244" t="s">
        <v>34</v>
      </c>
      <c r="C37" s="245">
        <v>125.5</v>
      </c>
      <c r="D37" s="245">
        <v>35.770000000000003</v>
      </c>
      <c r="E37" s="246">
        <v>1.1000000000000001</v>
      </c>
      <c r="F37" s="245">
        <f t="shared" si="2"/>
        <v>138.05000000000001</v>
      </c>
      <c r="G37" s="247">
        <v>173</v>
      </c>
      <c r="H37" s="248">
        <v>153</v>
      </c>
      <c r="I37" s="249">
        <v>20</v>
      </c>
      <c r="J37" s="242"/>
    </row>
    <row r="38" spans="1:10" s="90" customFormat="1" x14ac:dyDescent="0.15">
      <c r="A38" s="288"/>
      <c r="B38" s="244" t="s">
        <v>35</v>
      </c>
      <c r="C38" s="245">
        <v>86.2</v>
      </c>
      <c r="D38" s="245">
        <v>24.58</v>
      </c>
      <c r="E38" s="246">
        <v>1.1000000000000001</v>
      </c>
      <c r="F38" s="245">
        <f t="shared" si="2"/>
        <v>94.82</v>
      </c>
      <c r="G38" s="247">
        <v>119</v>
      </c>
      <c r="H38" s="248">
        <v>62</v>
      </c>
      <c r="I38" s="249">
        <v>57</v>
      </c>
      <c r="J38" s="242"/>
    </row>
    <row r="39" spans="1:10" s="90" customFormat="1" x14ac:dyDescent="0.15">
      <c r="A39" s="288"/>
      <c r="B39" s="244" t="s">
        <v>36</v>
      </c>
      <c r="C39" s="245">
        <v>17.3</v>
      </c>
      <c r="D39" s="245">
        <v>38.159999999999997</v>
      </c>
      <c r="E39" s="246">
        <v>1.1000000000000001</v>
      </c>
      <c r="F39" s="245">
        <f t="shared" si="2"/>
        <v>19.03</v>
      </c>
      <c r="G39" s="247">
        <v>24</v>
      </c>
      <c r="H39" s="248">
        <v>74</v>
      </c>
      <c r="I39" s="249">
        <v>-50</v>
      </c>
      <c r="J39" s="242"/>
    </row>
    <row r="40" spans="1:10" s="90" customFormat="1" x14ac:dyDescent="0.15">
      <c r="A40" s="288"/>
      <c r="B40" s="244" t="s">
        <v>111</v>
      </c>
      <c r="C40" s="245">
        <v>17.2</v>
      </c>
      <c r="D40" s="245">
        <v>10.199999999999999</v>
      </c>
      <c r="E40" s="246">
        <v>1</v>
      </c>
      <c r="F40" s="245">
        <f t="shared" si="2"/>
        <v>17.2</v>
      </c>
      <c r="G40" s="247">
        <v>22</v>
      </c>
      <c r="H40" s="248">
        <v>29</v>
      </c>
      <c r="I40" s="249">
        <v>-7</v>
      </c>
      <c r="J40" s="242"/>
    </row>
    <row r="41" spans="1:10" s="90" customFormat="1" x14ac:dyDescent="0.15">
      <c r="A41" s="289"/>
      <c r="B41" s="244" t="s">
        <v>38</v>
      </c>
      <c r="C41" s="245">
        <v>60.8</v>
      </c>
      <c r="D41" s="245">
        <v>13.21</v>
      </c>
      <c r="E41" s="246">
        <v>1</v>
      </c>
      <c r="F41" s="245">
        <f t="shared" si="2"/>
        <v>60.8</v>
      </c>
      <c r="G41" s="247">
        <v>76</v>
      </c>
      <c r="H41" s="248">
        <v>62</v>
      </c>
      <c r="I41" s="249">
        <v>14</v>
      </c>
      <c r="J41" s="242"/>
    </row>
    <row r="42" spans="1:10" s="90" customFormat="1" x14ac:dyDescent="0.15">
      <c r="A42" s="287" t="s">
        <v>179</v>
      </c>
      <c r="B42" s="240" t="s">
        <v>292</v>
      </c>
      <c r="C42" s="240">
        <v>1180.6000000000001</v>
      </c>
      <c r="D42" s="240">
        <f>D43+D44+D45+D46+D47+D48+D49</f>
        <v>327.97999999999996</v>
      </c>
      <c r="E42" s="240"/>
      <c r="F42" s="240">
        <f>ROUND(F43+F44+F45+F46+F47+F48+F49,2)</f>
        <v>1530.44</v>
      </c>
      <c r="G42" s="241">
        <f>G43+G44+G45+G46+G47+G48+G49</f>
        <v>1921</v>
      </c>
      <c r="H42" s="241">
        <f>H43+H44+H45+H46+H47+H48+H49</f>
        <v>2190</v>
      </c>
      <c r="I42" s="241">
        <v>-269</v>
      </c>
      <c r="J42" s="242"/>
    </row>
    <row r="43" spans="1:10" s="90" customFormat="1" x14ac:dyDescent="0.15">
      <c r="A43" s="288"/>
      <c r="B43" s="244" t="s">
        <v>8</v>
      </c>
      <c r="C43" s="245">
        <v>772.6</v>
      </c>
      <c r="D43" s="245">
        <v>109.51</v>
      </c>
      <c r="E43" s="246">
        <v>1.4</v>
      </c>
      <c r="F43" s="245">
        <f t="shared" ref="F43:F49" si="3">ROUND(C43*E43,2)</f>
        <v>1081.6400000000001</v>
      </c>
      <c r="G43" s="247">
        <v>1358</v>
      </c>
      <c r="H43" s="248">
        <v>1653</v>
      </c>
      <c r="I43" s="249">
        <v>-295</v>
      </c>
      <c r="J43" s="242"/>
    </row>
    <row r="44" spans="1:10" s="90" customFormat="1" x14ac:dyDescent="0.15">
      <c r="A44" s="288"/>
      <c r="B44" s="244" t="s">
        <v>40</v>
      </c>
      <c r="C44" s="245">
        <v>81</v>
      </c>
      <c r="D44" s="245">
        <v>40.299999999999997</v>
      </c>
      <c r="E44" s="246">
        <v>1.1000000000000001</v>
      </c>
      <c r="F44" s="245">
        <f t="shared" si="3"/>
        <v>89.1</v>
      </c>
      <c r="G44" s="247">
        <v>112</v>
      </c>
      <c r="H44" s="248">
        <v>96</v>
      </c>
      <c r="I44" s="249">
        <v>16</v>
      </c>
      <c r="J44" s="242"/>
    </row>
    <row r="45" spans="1:10" s="90" customFormat="1" x14ac:dyDescent="0.15">
      <c r="A45" s="288"/>
      <c r="B45" s="244" t="s">
        <v>41</v>
      </c>
      <c r="C45" s="245">
        <v>100</v>
      </c>
      <c r="D45" s="245">
        <v>43.73</v>
      </c>
      <c r="E45" s="246">
        <v>1.1000000000000001</v>
      </c>
      <c r="F45" s="245">
        <f t="shared" si="3"/>
        <v>110</v>
      </c>
      <c r="G45" s="247">
        <v>138</v>
      </c>
      <c r="H45" s="248">
        <v>136</v>
      </c>
      <c r="I45" s="249">
        <v>2</v>
      </c>
      <c r="J45" s="242"/>
    </row>
    <row r="46" spans="1:10" s="90" customFormat="1" x14ac:dyDescent="0.15">
      <c r="A46" s="288"/>
      <c r="B46" s="244" t="s">
        <v>42</v>
      </c>
      <c r="C46" s="245">
        <v>30.8</v>
      </c>
      <c r="D46" s="245">
        <v>35.47</v>
      </c>
      <c r="E46" s="246">
        <v>1.1000000000000001</v>
      </c>
      <c r="F46" s="245">
        <f t="shared" si="3"/>
        <v>33.880000000000003</v>
      </c>
      <c r="G46" s="247">
        <v>43</v>
      </c>
      <c r="H46" s="248">
        <v>69</v>
      </c>
      <c r="I46" s="249">
        <v>-26</v>
      </c>
      <c r="J46" s="242"/>
    </row>
    <row r="47" spans="1:10" s="90" customFormat="1" x14ac:dyDescent="0.15">
      <c r="A47" s="288"/>
      <c r="B47" s="244" t="s">
        <v>43</v>
      </c>
      <c r="C47" s="245">
        <v>80</v>
      </c>
      <c r="D47" s="245">
        <v>26.7</v>
      </c>
      <c r="E47" s="246">
        <v>1.1000000000000001</v>
      </c>
      <c r="F47" s="245">
        <f t="shared" si="3"/>
        <v>88</v>
      </c>
      <c r="G47" s="247">
        <v>110</v>
      </c>
      <c r="H47" s="248">
        <v>60</v>
      </c>
      <c r="I47" s="249">
        <v>50</v>
      </c>
      <c r="J47" s="242"/>
    </row>
    <row r="48" spans="1:10" s="90" customFormat="1" x14ac:dyDescent="0.15">
      <c r="A48" s="288"/>
      <c r="B48" s="244" t="s">
        <v>44</v>
      </c>
      <c r="C48" s="245">
        <v>65.2</v>
      </c>
      <c r="D48" s="245">
        <v>35.47</v>
      </c>
      <c r="E48" s="246">
        <v>1.1000000000000001</v>
      </c>
      <c r="F48" s="245">
        <f t="shared" si="3"/>
        <v>71.72</v>
      </c>
      <c r="G48" s="247">
        <v>90</v>
      </c>
      <c r="H48" s="248">
        <v>84</v>
      </c>
      <c r="I48" s="249">
        <v>6</v>
      </c>
      <c r="J48" s="242"/>
    </row>
    <row r="49" spans="1:10" s="90" customFormat="1" x14ac:dyDescent="0.15">
      <c r="A49" s="289"/>
      <c r="B49" s="244" t="s">
        <v>45</v>
      </c>
      <c r="C49" s="245">
        <v>51</v>
      </c>
      <c r="D49" s="245">
        <v>36.799999999999997</v>
      </c>
      <c r="E49" s="246">
        <v>1.1000000000000001</v>
      </c>
      <c r="F49" s="245">
        <f t="shared" si="3"/>
        <v>56.1</v>
      </c>
      <c r="G49" s="247">
        <v>70</v>
      </c>
      <c r="H49" s="248">
        <v>92</v>
      </c>
      <c r="I49" s="249">
        <v>-22</v>
      </c>
      <c r="J49" s="242"/>
    </row>
    <row r="50" spans="1:10" s="90" customFormat="1" x14ac:dyDescent="0.15">
      <c r="A50" s="287" t="s">
        <v>180</v>
      </c>
      <c r="B50" s="240" t="s">
        <v>292</v>
      </c>
      <c r="C50" s="240">
        <v>1190</v>
      </c>
      <c r="D50" s="240">
        <f>D51+D52++D54+D55+D53+D56+D57+D58</f>
        <v>301.77000000000004</v>
      </c>
      <c r="E50" s="240"/>
      <c r="F50" s="240">
        <f>ROUND(F51+F52++F54+F55+F53+F56+F57+F58,2)</f>
        <v>1556.1</v>
      </c>
      <c r="G50" s="241">
        <f>G51+G52++G54+G55+G53+G56+G57+G58</f>
        <v>1954</v>
      </c>
      <c r="H50" s="241">
        <f>H51+H52++H54+H55+H53+H56+H57+H58</f>
        <v>1828</v>
      </c>
      <c r="I50" s="241">
        <v>126</v>
      </c>
      <c r="J50" s="242"/>
    </row>
    <row r="51" spans="1:10" s="90" customFormat="1" x14ac:dyDescent="0.15">
      <c r="A51" s="288"/>
      <c r="B51" s="244" t="s">
        <v>8</v>
      </c>
      <c r="C51" s="245">
        <v>843.5</v>
      </c>
      <c r="D51" s="245">
        <v>109.19</v>
      </c>
      <c r="E51" s="246">
        <v>1.4</v>
      </c>
      <c r="F51" s="245">
        <f t="shared" ref="F51:F58" si="4">ROUND(C51*E51,2)</f>
        <v>1180.9000000000001</v>
      </c>
      <c r="G51" s="247">
        <v>1483</v>
      </c>
      <c r="H51" s="248">
        <v>1392</v>
      </c>
      <c r="I51" s="249">
        <v>91</v>
      </c>
      <c r="J51" s="242"/>
    </row>
    <row r="52" spans="1:10" s="90" customFormat="1" x14ac:dyDescent="0.15">
      <c r="A52" s="288"/>
      <c r="B52" s="253" t="s">
        <v>47</v>
      </c>
      <c r="C52" s="245">
        <v>59.5</v>
      </c>
      <c r="D52" s="245">
        <v>17.3</v>
      </c>
      <c r="E52" s="246">
        <v>1</v>
      </c>
      <c r="F52" s="245">
        <f t="shared" si="4"/>
        <v>59.5</v>
      </c>
      <c r="G52" s="247">
        <v>75</v>
      </c>
      <c r="H52" s="248">
        <v>64</v>
      </c>
      <c r="I52" s="249">
        <v>11</v>
      </c>
      <c r="J52" s="242"/>
    </row>
    <row r="53" spans="1:10" s="90" customFormat="1" x14ac:dyDescent="0.15">
      <c r="A53" s="288"/>
      <c r="B53" s="253" t="s">
        <v>48</v>
      </c>
      <c r="C53" s="245">
        <v>42.2</v>
      </c>
      <c r="D53" s="245">
        <v>22.91</v>
      </c>
      <c r="E53" s="246">
        <v>1.1000000000000001</v>
      </c>
      <c r="F53" s="245">
        <f t="shared" si="4"/>
        <v>46.42</v>
      </c>
      <c r="G53" s="247">
        <v>58</v>
      </c>
      <c r="H53" s="248">
        <v>52</v>
      </c>
      <c r="I53" s="249">
        <v>6</v>
      </c>
      <c r="J53" s="242"/>
    </row>
    <row r="54" spans="1:10" s="90" customFormat="1" x14ac:dyDescent="0.15">
      <c r="A54" s="288"/>
      <c r="B54" s="253" t="s">
        <v>49</v>
      </c>
      <c r="C54" s="245">
        <v>55.199999999999996</v>
      </c>
      <c r="D54" s="245">
        <v>33.32</v>
      </c>
      <c r="E54" s="246">
        <v>1.1000000000000001</v>
      </c>
      <c r="F54" s="245">
        <f t="shared" si="4"/>
        <v>60.72</v>
      </c>
      <c r="G54" s="247">
        <v>76</v>
      </c>
      <c r="H54" s="248">
        <v>83</v>
      </c>
      <c r="I54" s="249">
        <v>-7</v>
      </c>
      <c r="J54" s="242"/>
    </row>
    <row r="55" spans="1:10" s="90" customFormat="1" x14ac:dyDescent="0.15">
      <c r="A55" s="288"/>
      <c r="B55" s="253" t="s">
        <v>50</v>
      </c>
      <c r="C55" s="245">
        <v>65.2</v>
      </c>
      <c r="D55" s="245">
        <v>36.340000000000003</v>
      </c>
      <c r="E55" s="246">
        <v>1.1000000000000001</v>
      </c>
      <c r="F55" s="245">
        <f t="shared" si="4"/>
        <v>71.72</v>
      </c>
      <c r="G55" s="247">
        <v>90</v>
      </c>
      <c r="H55" s="248">
        <v>68</v>
      </c>
      <c r="I55" s="249">
        <v>22</v>
      </c>
      <c r="J55" s="242"/>
    </row>
    <row r="56" spans="1:10" s="90" customFormat="1" x14ac:dyDescent="0.15">
      <c r="A56" s="288"/>
      <c r="B56" s="253" t="s">
        <v>51</v>
      </c>
      <c r="C56" s="245">
        <v>12.8</v>
      </c>
      <c r="D56" s="245">
        <v>20.59</v>
      </c>
      <c r="E56" s="246">
        <v>1.1000000000000001</v>
      </c>
      <c r="F56" s="245">
        <f t="shared" si="4"/>
        <v>14.08</v>
      </c>
      <c r="G56" s="247">
        <v>18</v>
      </c>
      <c r="H56" s="248">
        <v>39</v>
      </c>
      <c r="I56" s="249">
        <v>-21</v>
      </c>
      <c r="J56" s="242"/>
    </row>
    <row r="57" spans="1:10" s="90" customFormat="1" x14ac:dyDescent="0.15">
      <c r="A57" s="288"/>
      <c r="B57" s="253" t="s">
        <v>52</v>
      </c>
      <c r="C57" s="245">
        <v>44</v>
      </c>
      <c r="D57" s="245">
        <v>35.08</v>
      </c>
      <c r="E57" s="246">
        <v>1.1000000000000001</v>
      </c>
      <c r="F57" s="245">
        <f t="shared" si="4"/>
        <v>48.4</v>
      </c>
      <c r="G57" s="247">
        <v>61</v>
      </c>
      <c r="H57" s="248">
        <v>50</v>
      </c>
      <c r="I57" s="249">
        <v>11</v>
      </c>
      <c r="J57" s="242"/>
    </row>
    <row r="58" spans="1:10" s="90" customFormat="1" x14ac:dyDescent="0.15">
      <c r="A58" s="289"/>
      <c r="B58" s="253" t="s">
        <v>53</v>
      </c>
      <c r="C58" s="245">
        <v>67.599999999999994</v>
      </c>
      <c r="D58" s="245">
        <v>27.04</v>
      </c>
      <c r="E58" s="246">
        <v>1.1000000000000001</v>
      </c>
      <c r="F58" s="245">
        <f t="shared" si="4"/>
        <v>74.36</v>
      </c>
      <c r="G58" s="247">
        <v>93</v>
      </c>
      <c r="H58" s="248">
        <v>80</v>
      </c>
      <c r="I58" s="249">
        <v>13</v>
      </c>
      <c r="J58" s="242"/>
    </row>
    <row r="59" spans="1:10" s="90" customFormat="1" x14ac:dyDescent="0.15">
      <c r="A59" s="287" t="s">
        <v>181</v>
      </c>
      <c r="B59" s="240" t="s">
        <v>292</v>
      </c>
      <c r="C59" s="240">
        <v>538.59999999999991</v>
      </c>
      <c r="D59" s="240">
        <f>D60+D61+D62</f>
        <v>73.550000000000011</v>
      </c>
      <c r="E59" s="240"/>
      <c r="F59" s="240">
        <f>ROUND(F60+F61+F62,2)</f>
        <v>629.02</v>
      </c>
      <c r="G59" s="241">
        <f>G60+G61+G62</f>
        <v>790</v>
      </c>
      <c r="H59" s="241">
        <f>H60+H61+H62</f>
        <v>888</v>
      </c>
      <c r="I59" s="241">
        <v>-98</v>
      </c>
      <c r="J59" s="242"/>
    </row>
    <row r="60" spans="1:10" s="90" customFormat="1" x14ac:dyDescent="0.15">
      <c r="A60" s="288"/>
      <c r="B60" s="244" t="s">
        <v>8</v>
      </c>
      <c r="C60" s="245">
        <v>397.49999999999994</v>
      </c>
      <c r="D60" s="245">
        <v>28.61</v>
      </c>
      <c r="E60" s="246">
        <v>1.2</v>
      </c>
      <c r="F60" s="245">
        <f>ROUND(C60*E60,2)</f>
        <v>477</v>
      </c>
      <c r="G60" s="247">
        <v>599</v>
      </c>
      <c r="H60" s="248">
        <v>678</v>
      </c>
      <c r="I60" s="249">
        <v>-79</v>
      </c>
      <c r="J60" s="242"/>
    </row>
    <row r="61" spans="1:10" s="90" customFormat="1" x14ac:dyDescent="0.15">
      <c r="A61" s="288"/>
      <c r="B61" s="244" t="s">
        <v>55</v>
      </c>
      <c r="C61" s="245">
        <v>109.2</v>
      </c>
      <c r="D61" s="245">
        <v>28.23</v>
      </c>
      <c r="E61" s="246">
        <v>1.1000000000000001</v>
      </c>
      <c r="F61" s="245">
        <f>ROUND(C61*E61,2)</f>
        <v>120.12</v>
      </c>
      <c r="G61" s="247">
        <v>151</v>
      </c>
      <c r="H61" s="248">
        <v>132</v>
      </c>
      <c r="I61" s="249">
        <v>19</v>
      </c>
      <c r="J61" s="242"/>
    </row>
    <row r="62" spans="1:10" s="90" customFormat="1" x14ac:dyDescent="0.15">
      <c r="A62" s="289"/>
      <c r="B62" s="244" t="s">
        <v>56</v>
      </c>
      <c r="C62" s="245">
        <v>31.900000000000009</v>
      </c>
      <c r="D62" s="245">
        <v>16.71</v>
      </c>
      <c r="E62" s="246">
        <v>1</v>
      </c>
      <c r="F62" s="245">
        <f>ROUND(C62*E62,2)</f>
        <v>31.9</v>
      </c>
      <c r="G62" s="247">
        <v>40</v>
      </c>
      <c r="H62" s="248">
        <v>78</v>
      </c>
      <c r="I62" s="249">
        <v>-38</v>
      </c>
      <c r="J62" s="242"/>
    </row>
    <row r="63" spans="1:10" s="90" customFormat="1" x14ac:dyDescent="0.15">
      <c r="A63" s="287" t="s">
        <v>182</v>
      </c>
      <c r="B63" s="240" t="s">
        <v>292</v>
      </c>
      <c r="C63" s="240">
        <v>2084.6999999999998</v>
      </c>
      <c r="D63" s="240">
        <f>D64+D65+D66+D67+D68</f>
        <v>225.73</v>
      </c>
      <c r="E63" s="240"/>
      <c r="F63" s="240">
        <f>ROUND(F64+F65+F66+F67+F68,2)</f>
        <v>2591.4299999999998</v>
      </c>
      <c r="G63" s="241">
        <f>G64+G65+G66+G67+G68</f>
        <v>3253</v>
      </c>
      <c r="H63" s="241">
        <f>H64+H65+H66+H67+H68</f>
        <v>2276</v>
      </c>
      <c r="I63" s="241">
        <v>977</v>
      </c>
      <c r="J63" s="242"/>
    </row>
    <row r="64" spans="1:10" s="90" customFormat="1" x14ac:dyDescent="0.15">
      <c r="A64" s="288"/>
      <c r="B64" s="244" t="s">
        <v>8</v>
      </c>
      <c r="C64" s="245">
        <v>1491.3</v>
      </c>
      <c r="D64" s="245">
        <v>86.96</v>
      </c>
      <c r="E64" s="246">
        <v>1.3</v>
      </c>
      <c r="F64" s="245">
        <f>ROUND(C64*E64,2)</f>
        <v>1938.69</v>
      </c>
      <c r="G64" s="247">
        <v>2434</v>
      </c>
      <c r="H64" s="248">
        <v>1644</v>
      </c>
      <c r="I64" s="249">
        <v>790</v>
      </c>
      <c r="J64" s="242"/>
    </row>
    <row r="65" spans="1:10" s="90" customFormat="1" x14ac:dyDescent="0.15">
      <c r="A65" s="288"/>
      <c r="B65" s="244" t="s">
        <v>58</v>
      </c>
      <c r="C65" s="245">
        <v>165.39999999999998</v>
      </c>
      <c r="D65" s="245">
        <v>36.06</v>
      </c>
      <c r="E65" s="246">
        <v>1.1000000000000001</v>
      </c>
      <c r="F65" s="245">
        <f>ROUND(C65*E65,2)</f>
        <v>181.94</v>
      </c>
      <c r="G65" s="247">
        <v>228</v>
      </c>
      <c r="H65" s="248">
        <v>167</v>
      </c>
      <c r="I65" s="249">
        <v>61</v>
      </c>
      <c r="J65" s="242"/>
    </row>
    <row r="66" spans="1:10" s="90" customFormat="1" x14ac:dyDescent="0.15">
      <c r="A66" s="288"/>
      <c r="B66" s="244" t="s">
        <v>59</v>
      </c>
      <c r="C66" s="245">
        <v>101.49999999999999</v>
      </c>
      <c r="D66" s="245">
        <v>35.15</v>
      </c>
      <c r="E66" s="246">
        <v>1.1000000000000001</v>
      </c>
      <c r="F66" s="245">
        <f>ROUND(C66*E66,2)</f>
        <v>111.65</v>
      </c>
      <c r="G66" s="247">
        <v>140</v>
      </c>
      <c r="H66" s="248">
        <v>110</v>
      </c>
      <c r="I66" s="249">
        <v>30</v>
      </c>
      <c r="J66" s="242"/>
    </row>
    <row r="67" spans="1:10" s="90" customFormat="1" x14ac:dyDescent="0.15">
      <c r="A67" s="288"/>
      <c r="B67" s="244" t="s">
        <v>60</v>
      </c>
      <c r="C67" s="245">
        <v>161.5</v>
      </c>
      <c r="D67" s="245">
        <v>37.33</v>
      </c>
      <c r="E67" s="246">
        <v>1.1000000000000001</v>
      </c>
      <c r="F67" s="245">
        <f>ROUND(C67*E67,2)</f>
        <v>177.65</v>
      </c>
      <c r="G67" s="247">
        <v>223</v>
      </c>
      <c r="H67" s="248">
        <v>183</v>
      </c>
      <c r="I67" s="249">
        <v>40</v>
      </c>
      <c r="J67" s="242"/>
    </row>
    <row r="68" spans="1:10" s="90" customFormat="1" x14ac:dyDescent="0.15">
      <c r="A68" s="289"/>
      <c r="B68" s="244" t="s">
        <v>61</v>
      </c>
      <c r="C68" s="245">
        <v>165</v>
      </c>
      <c r="D68" s="245">
        <v>30.23</v>
      </c>
      <c r="E68" s="246">
        <v>1.1000000000000001</v>
      </c>
      <c r="F68" s="245">
        <f>ROUND(C68*E68,2)</f>
        <v>181.5</v>
      </c>
      <c r="G68" s="247">
        <v>228</v>
      </c>
      <c r="H68" s="248">
        <v>172</v>
      </c>
      <c r="I68" s="249">
        <v>56</v>
      </c>
      <c r="J68" s="242"/>
    </row>
    <row r="69" spans="1:10" s="90" customFormat="1" x14ac:dyDescent="0.15">
      <c r="A69" s="287" t="s">
        <v>183</v>
      </c>
      <c r="B69" s="240" t="s">
        <v>292</v>
      </c>
      <c r="C69" s="240">
        <v>1096.2000000000003</v>
      </c>
      <c r="D69" s="240">
        <f>D70+D71+D72+D73+D74+D75+D76+D77+D78+D79</f>
        <v>264.39999999999998</v>
      </c>
      <c r="E69" s="240"/>
      <c r="F69" s="240">
        <f>ROUND(F70+F71+F72+F73+F74+F75+F76+F77+F78+F79,2)</f>
        <v>1340.34</v>
      </c>
      <c r="G69" s="241">
        <f>G70+G71+G72+G73+G74+G75+G76+G77+G78+G79</f>
        <v>1682</v>
      </c>
      <c r="H69" s="241">
        <f>H70+H71+H72+H73+H74+H75+H76+H77+H78+H79</f>
        <v>1565</v>
      </c>
      <c r="I69" s="241">
        <v>117</v>
      </c>
      <c r="J69" s="242"/>
    </row>
    <row r="70" spans="1:10" s="90" customFormat="1" x14ac:dyDescent="0.15">
      <c r="A70" s="288"/>
      <c r="B70" s="244" t="s">
        <v>8</v>
      </c>
      <c r="C70" s="245">
        <v>704.7</v>
      </c>
      <c r="D70" s="245">
        <v>70.33</v>
      </c>
      <c r="E70" s="246">
        <v>1.3</v>
      </c>
      <c r="F70" s="245">
        <f t="shared" ref="F70:F79" si="5">ROUND(C70*E70,2)</f>
        <v>916.11</v>
      </c>
      <c r="G70" s="247">
        <v>1150</v>
      </c>
      <c r="H70" s="248">
        <v>979</v>
      </c>
      <c r="I70" s="249">
        <v>171</v>
      </c>
      <c r="J70" s="242"/>
    </row>
    <row r="71" spans="1:10" s="90" customFormat="1" x14ac:dyDescent="0.15">
      <c r="A71" s="288"/>
      <c r="B71" s="244" t="s">
        <v>63</v>
      </c>
      <c r="C71" s="245">
        <v>103.7</v>
      </c>
      <c r="D71" s="245">
        <v>23.19</v>
      </c>
      <c r="E71" s="246">
        <v>1.1000000000000001</v>
      </c>
      <c r="F71" s="245">
        <f t="shared" si="5"/>
        <v>114.07</v>
      </c>
      <c r="G71" s="247">
        <v>143</v>
      </c>
      <c r="H71" s="248">
        <v>130</v>
      </c>
      <c r="I71" s="249">
        <v>13</v>
      </c>
      <c r="J71" s="242"/>
    </row>
    <row r="72" spans="1:10" s="90" customFormat="1" x14ac:dyDescent="0.15">
      <c r="A72" s="288"/>
      <c r="B72" s="244" t="s">
        <v>64</v>
      </c>
      <c r="C72" s="245">
        <v>18.100000000000001</v>
      </c>
      <c r="D72" s="245">
        <v>29.18</v>
      </c>
      <c r="E72" s="246">
        <v>1.1000000000000001</v>
      </c>
      <c r="F72" s="245">
        <f t="shared" si="5"/>
        <v>19.91</v>
      </c>
      <c r="G72" s="247">
        <v>25</v>
      </c>
      <c r="H72" s="248">
        <v>59</v>
      </c>
      <c r="I72" s="249">
        <v>-34</v>
      </c>
      <c r="J72" s="242"/>
    </row>
    <row r="73" spans="1:10" s="90" customFormat="1" x14ac:dyDescent="0.15">
      <c r="A73" s="288"/>
      <c r="B73" s="244" t="s">
        <v>65</v>
      </c>
      <c r="C73" s="245">
        <v>150</v>
      </c>
      <c r="D73" s="245">
        <v>32.020000000000003</v>
      </c>
      <c r="E73" s="246">
        <v>1.1000000000000001</v>
      </c>
      <c r="F73" s="245">
        <f t="shared" si="5"/>
        <v>165</v>
      </c>
      <c r="G73" s="247">
        <v>207</v>
      </c>
      <c r="H73" s="248">
        <v>50</v>
      </c>
      <c r="I73" s="249">
        <v>157</v>
      </c>
      <c r="J73" s="242"/>
    </row>
    <row r="74" spans="1:10" s="90" customFormat="1" x14ac:dyDescent="0.15">
      <c r="A74" s="288"/>
      <c r="B74" s="244" t="s">
        <v>66</v>
      </c>
      <c r="C74" s="245">
        <v>3</v>
      </c>
      <c r="D74" s="245">
        <v>9.2200000000000006</v>
      </c>
      <c r="E74" s="246">
        <v>1</v>
      </c>
      <c r="F74" s="245">
        <f t="shared" si="5"/>
        <v>3</v>
      </c>
      <c r="G74" s="247">
        <v>4</v>
      </c>
      <c r="H74" s="248">
        <v>33</v>
      </c>
      <c r="I74" s="249">
        <v>-29</v>
      </c>
      <c r="J74" s="242"/>
    </row>
    <row r="75" spans="1:10" s="90" customFormat="1" x14ac:dyDescent="0.15">
      <c r="A75" s="288"/>
      <c r="B75" s="244" t="s">
        <v>112</v>
      </c>
      <c r="C75" s="245">
        <v>11</v>
      </c>
      <c r="D75" s="245">
        <v>19.649999999999999</v>
      </c>
      <c r="E75" s="246">
        <v>1</v>
      </c>
      <c r="F75" s="245">
        <f t="shared" si="5"/>
        <v>11</v>
      </c>
      <c r="G75" s="247">
        <v>14</v>
      </c>
      <c r="H75" s="248">
        <v>56</v>
      </c>
      <c r="I75" s="249">
        <v>-42</v>
      </c>
      <c r="J75" s="242"/>
    </row>
    <row r="76" spans="1:10" s="90" customFormat="1" x14ac:dyDescent="0.15">
      <c r="A76" s="288"/>
      <c r="B76" s="244" t="s">
        <v>68</v>
      </c>
      <c r="C76" s="245">
        <v>8.1999999999999993</v>
      </c>
      <c r="D76" s="245">
        <v>16.66</v>
      </c>
      <c r="E76" s="246">
        <v>1</v>
      </c>
      <c r="F76" s="245">
        <f t="shared" si="5"/>
        <v>8.1999999999999993</v>
      </c>
      <c r="G76" s="247">
        <v>10</v>
      </c>
      <c r="H76" s="248">
        <v>38</v>
      </c>
      <c r="I76" s="249">
        <v>-28</v>
      </c>
      <c r="J76" s="242"/>
    </row>
    <row r="77" spans="1:10" s="90" customFormat="1" x14ac:dyDescent="0.15">
      <c r="A77" s="288"/>
      <c r="B77" s="244" t="s">
        <v>69</v>
      </c>
      <c r="C77" s="245">
        <v>25</v>
      </c>
      <c r="D77" s="245">
        <v>14.29</v>
      </c>
      <c r="E77" s="246">
        <v>1</v>
      </c>
      <c r="F77" s="245">
        <f t="shared" si="5"/>
        <v>25</v>
      </c>
      <c r="G77" s="247">
        <v>31</v>
      </c>
      <c r="H77" s="248">
        <v>60</v>
      </c>
      <c r="I77" s="249">
        <v>-29</v>
      </c>
      <c r="J77" s="242"/>
    </row>
    <row r="78" spans="1:10" s="90" customFormat="1" x14ac:dyDescent="0.15">
      <c r="A78" s="288"/>
      <c r="B78" s="244" t="s">
        <v>70</v>
      </c>
      <c r="C78" s="245">
        <v>17</v>
      </c>
      <c r="D78" s="245">
        <v>9.02</v>
      </c>
      <c r="E78" s="246">
        <v>1</v>
      </c>
      <c r="F78" s="245">
        <f t="shared" si="5"/>
        <v>17</v>
      </c>
      <c r="G78" s="247">
        <v>21</v>
      </c>
      <c r="H78" s="248">
        <v>32</v>
      </c>
      <c r="I78" s="249">
        <v>-11</v>
      </c>
      <c r="J78" s="242"/>
    </row>
    <row r="79" spans="1:10" s="90" customFormat="1" x14ac:dyDescent="0.15">
      <c r="A79" s="289"/>
      <c r="B79" s="244" t="s">
        <v>71</v>
      </c>
      <c r="C79" s="245">
        <v>55.5</v>
      </c>
      <c r="D79" s="245">
        <v>40.840000000000003</v>
      </c>
      <c r="E79" s="246">
        <v>1.1000000000000001</v>
      </c>
      <c r="F79" s="245">
        <f t="shared" si="5"/>
        <v>61.05</v>
      </c>
      <c r="G79" s="247">
        <v>77</v>
      </c>
      <c r="H79" s="248">
        <v>128</v>
      </c>
      <c r="I79" s="249">
        <v>-51</v>
      </c>
      <c r="J79" s="242"/>
    </row>
    <row r="80" spans="1:10" s="90" customFormat="1" x14ac:dyDescent="0.15">
      <c r="A80" s="287" t="s">
        <v>184</v>
      </c>
      <c r="B80" s="240" t="s">
        <v>292</v>
      </c>
      <c r="C80" s="240">
        <v>2605.0000000000005</v>
      </c>
      <c r="D80" s="240">
        <f>D81+D82+D83+D84+D85+D86+D87+D88+D89+D90</f>
        <v>254.56</v>
      </c>
      <c r="E80" s="240"/>
      <c r="F80" s="240">
        <f>ROUND(F81+F82+F83+F84+F85+F86+F87+F88+F89+F90,2)</f>
        <v>3151.66</v>
      </c>
      <c r="G80" s="241">
        <f>G81+G82+G83+G84+G85+G86+G87+G88+G89+G90</f>
        <v>3957</v>
      </c>
      <c r="H80" s="241">
        <f>H81+H82+H83+H84+H85+H86+H87+H88+H89+H90</f>
        <v>2846</v>
      </c>
      <c r="I80" s="241">
        <v>1111</v>
      </c>
      <c r="J80" s="242"/>
    </row>
    <row r="81" spans="1:10" s="90" customFormat="1" x14ac:dyDescent="0.15">
      <c r="A81" s="288"/>
      <c r="B81" s="244" t="s">
        <v>8</v>
      </c>
      <c r="C81" s="245">
        <v>1672.6000000000001</v>
      </c>
      <c r="D81" s="245">
        <v>64.66</v>
      </c>
      <c r="E81" s="246">
        <v>1.3</v>
      </c>
      <c r="F81" s="245">
        <f t="shared" ref="F81:F90" si="6">ROUND(C81*E81,2)</f>
        <v>2174.38</v>
      </c>
      <c r="G81" s="247">
        <v>2729</v>
      </c>
      <c r="H81" s="248">
        <v>2031</v>
      </c>
      <c r="I81" s="249">
        <v>698</v>
      </c>
      <c r="J81" s="242"/>
    </row>
    <row r="82" spans="1:10" s="90" customFormat="1" x14ac:dyDescent="0.15">
      <c r="A82" s="288"/>
      <c r="B82" s="244" t="s">
        <v>73</v>
      </c>
      <c r="C82" s="245">
        <v>87.8</v>
      </c>
      <c r="D82" s="245">
        <v>22.21</v>
      </c>
      <c r="E82" s="246">
        <v>1.1000000000000001</v>
      </c>
      <c r="F82" s="245">
        <f t="shared" si="6"/>
        <v>96.58</v>
      </c>
      <c r="G82" s="247">
        <v>121</v>
      </c>
      <c r="H82" s="248">
        <v>134</v>
      </c>
      <c r="I82" s="249">
        <v>-13</v>
      </c>
      <c r="J82" s="242"/>
    </row>
    <row r="83" spans="1:10" s="90" customFormat="1" x14ac:dyDescent="0.15">
      <c r="A83" s="288"/>
      <c r="B83" s="244" t="s">
        <v>74</v>
      </c>
      <c r="C83" s="245">
        <v>152.5</v>
      </c>
      <c r="D83" s="245">
        <v>36.85</v>
      </c>
      <c r="E83" s="246">
        <v>1.1000000000000001</v>
      </c>
      <c r="F83" s="245">
        <f t="shared" si="6"/>
        <v>167.75</v>
      </c>
      <c r="G83" s="247">
        <v>211</v>
      </c>
      <c r="H83" s="248">
        <v>98</v>
      </c>
      <c r="I83" s="249">
        <v>113</v>
      </c>
      <c r="J83" s="242"/>
    </row>
    <row r="84" spans="1:10" s="90" customFormat="1" x14ac:dyDescent="0.15">
      <c r="A84" s="288"/>
      <c r="B84" s="244" t="s">
        <v>75</v>
      </c>
      <c r="C84" s="245">
        <v>163.5</v>
      </c>
      <c r="D84" s="245">
        <v>28.19</v>
      </c>
      <c r="E84" s="246">
        <v>1.1000000000000001</v>
      </c>
      <c r="F84" s="245">
        <f t="shared" si="6"/>
        <v>179.85</v>
      </c>
      <c r="G84" s="247">
        <v>226</v>
      </c>
      <c r="H84" s="248">
        <v>215</v>
      </c>
      <c r="I84" s="249">
        <v>11</v>
      </c>
      <c r="J84" s="242"/>
    </row>
    <row r="85" spans="1:10" s="90" customFormat="1" x14ac:dyDescent="0.15">
      <c r="A85" s="288"/>
      <c r="B85" s="244" t="s">
        <v>76</v>
      </c>
      <c r="C85" s="245">
        <v>45</v>
      </c>
      <c r="D85" s="245">
        <v>27.8</v>
      </c>
      <c r="E85" s="246">
        <v>1.1000000000000001</v>
      </c>
      <c r="F85" s="245">
        <f t="shared" si="6"/>
        <v>49.5</v>
      </c>
      <c r="G85" s="247">
        <v>62</v>
      </c>
      <c r="H85" s="248">
        <v>58</v>
      </c>
      <c r="I85" s="249">
        <v>4</v>
      </c>
      <c r="J85" s="242"/>
    </row>
    <row r="86" spans="1:10" s="90" customFormat="1" x14ac:dyDescent="0.15">
      <c r="A86" s="288"/>
      <c r="B86" s="244" t="s">
        <v>321</v>
      </c>
      <c r="C86" s="245">
        <v>67.8</v>
      </c>
      <c r="D86" s="245">
        <v>16.239999999999998</v>
      </c>
      <c r="E86" s="246">
        <v>1</v>
      </c>
      <c r="F86" s="245">
        <f t="shared" si="6"/>
        <v>67.8</v>
      </c>
      <c r="G86" s="247">
        <v>85</v>
      </c>
      <c r="H86" s="248">
        <v>82</v>
      </c>
      <c r="I86" s="249">
        <v>3</v>
      </c>
      <c r="J86" s="242"/>
    </row>
    <row r="87" spans="1:10" s="90" customFormat="1" x14ac:dyDescent="0.15">
      <c r="A87" s="288"/>
      <c r="B87" s="244" t="s">
        <v>78</v>
      </c>
      <c r="C87" s="245">
        <v>92.1</v>
      </c>
      <c r="D87" s="245">
        <v>16.34</v>
      </c>
      <c r="E87" s="246">
        <v>1</v>
      </c>
      <c r="F87" s="245">
        <f t="shared" si="6"/>
        <v>92.1</v>
      </c>
      <c r="G87" s="247">
        <v>116</v>
      </c>
      <c r="H87" s="248">
        <v>42</v>
      </c>
      <c r="I87" s="249">
        <v>74</v>
      </c>
      <c r="J87" s="242"/>
    </row>
    <row r="88" spans="1:10" s="90" customFormat="1" x14ac:dyDescent="0.15">
      <c r="A88" s="288"/>
      <c r="B88" s="244" t="s">
        <v>79</v>
      </c>
      <c r="C88" s="245">
        <v>212.29999999999998</v>
      </c>
      <c r="D88" s="245">
        <v>14.25</v>
      </c>
      <c r="E88" s="246">
        <v>1</v>
      </c>
      <c r="F88" s="245">
        <f t="shared" si="6"/>
        <v>212.3</v>
      </c>
      <c r="G88" s="247">
        <v>267</v>
      </c>
      <c r="H88" s="248">
        <v>122</v>
      </c>
      <c r="I88" s="249">
        <v>145</v>
      </c>
      <c r="J88" s="242"/>
    </row>
    <row r="89" spans="1:10" s="90" customFormat="1" x14ac:dyDescent="0.15">
      <c r="A89" s="288"/>
      <c r="B89" s="244" t="s">
        <v>80</v>
      </c>
      <c r="C89" s="245">
        <v>39.6</v>
      </c>
      <c r="D89" s="245">
        <v>10.07</v>
      </c>
      <c r="E89" s="246">
        <v>1</v>
      </c>
      <c r="F89" s="245">
        <f t="shared" si="6"/>
        <v>39.6</v>
      </c>
      <c r="G89" s="247">
        <v>50</v>
      </c>
      <c r="H89" s="248">
        <v>27</v>
      </c>
      <c r="I89" s="249">
        <v>23</v>
      </c>
      <c r="J89" s="242"/>
    </row>
    <row r="90" spans="1:10" s="90" customFormat="1" x14ac:dyDescent="0.15">
      <c r="A90" s="289"/>
      <c r="B90" s="244" t="s">
        <v>81</v>
      </c>
      <c r="C90" s="245">
        <v>71.8</v>
      </c>
      <c r="D90" s="245">
        <v>17.95</v>
      </c>
      <c r="E90" s="246">
        <v>1</v>
      </c>
      <c r="F90" s="245">
        <f t="shared" si="6"/>
        <v>71.8</v>
      </c>
      <c r="G90" s="247">
        <v>90</v>
      </c>
      <c r="H90" s="248">
        <v>37</v>
      </c>
      <c r="I90" s="249">
        <v>53</v>
      </c>
      <c r="J90" s="242"/>
    </row>
    <row r="91" spans="1:10" s="90" customFormat="1" x14ac:dyDescent="0.15">
      <c r="A91" s="287" t="s">
        <v>185</v>
      </c>
      <c r="B91" s="240" t="s">
        <v>292</v>
      </c>
      <c r="C91" s="240">
        <v>576.4</v>
      </c>
      <c r="D91" s="240">
        <f>D92+D93+D94+D95+D96</f>
        <v>185.34</v>
      </c>
      <c r="E91" s="240"/>
      <c r="F91" s="240">
        <f>ROUND(F92+F93+F94+F95+F96,2)</f>
        <v>665.17</v>
      </c>
      <c r="G91" s="241">
        <f>G92+G93+G94+G95+G96</f>
        <v>835</v>
      </c>
      <c r="H91" s="241">
        <f>H92+H93+H94+H95+H96</f>
        <v>702</v>
      </c>
      <c r="I91" s="241">
        <v>70</v>
      </c>
      <c r="J91" s="242"/>
    </row>
    <row r="92" spans="1:10" s="90" customFormat="1" x14ac:dyDescent="0.15">
      <c r="A92" s="288"/>
      <c r="B92" s="244" t="s">
        <v>8</v>
      </c>
      <c r="C92" s="245">
        <v>311.29999999999995</v>
      </c>
      <c r="D92" s="245">
        <v>46.77</v>
      </c>
      <c r="E92" s="246">
        <v>1.2</v>
      </c>
      <c r="F92" s="245">
        <f>ROUND(C92*E92,2)</f>
        <v>373.56</v>
      </c>
      <c r="G92" s="247">
        <v>469</v>
      </c>
      <c r="H92" s="248">
        <v>334</v>
      </c>
      <c r="I92" s="249">
        <v>72</v>
      </c>
      <c r="J92" s="250"/>
    </row>
    <row r="93" spans="1:10" s="90" customFormat="1" x14ac:dyDescent="0.15">
      <c r="A93" s="288"/>
      <c r="B93" s="244" t="s">
        <v>83</v>
      </c>
      <c r="C93" s="245">
        <v>63</v>
      </c>
      <c r="D93" s="245">
        <v>40.119999999999997</v>
      </c>
      <c r="E93" s="246">
        <v>1.1000000000000001</v>
      </c>
      <c r="F93" s="245">
        <f>ROUND(C93*E93,2)</f>
        <v>69.3</v>
      </c>
      <c r="G93" s="247">
        <v>87</v>
      </c>
      <c r="H93" s="248">
        <v>65</v>
      </c>
      <c r="I93" s="249">
        <v>22</v>
      </c>
      <c r="J93" s="242"/>
    </row>
    <row r="94" spans="1:10" s="90" customFormat="1" x14ac:dyDescent="0.15">
      <c r="A94" s="288"/>
      <c r="B94" s="244" t="s">
        <v>84</v>
      </c>
      <c r="C94" s="245">
        <v>85.1</v>
      </c>
      <c r="D94" s="245">
        <v>26.84</v>
      </c>
      <c r="E94" s="246">
        <v>1.1000000000000001</v>
      </c>
      <c r="F94" s="245">
        <f>ROUND(C94*E94,2)</f>
        <v>93.61</v>
      </c>
      <c r="G94" s="247">
        <v>118</v>
      </c>
      <c r="H94" s="248">
        <v>179</v>
      </c>
      <c r="I94" s="249">
        <v>-61</v>
      </c>
      <c r="J94" s="242"/>
    </row>
    <row r="95" spans="1:10" s="90" customFormat="1" x14ac:dyDescent="0.15">
      <c r="A95" s="288"/>
      <c r="B95" s="244" t="s">
        <v>85</v>
      </c>
      <c r="C95" s="245">
        <v>32</v>
      </c>
      <c r="D95" s="245">
        <v>30.21</v>
      </c>
      <c r="E95" s="246">
        <v>1.1000000000000001</v>
      </c>
      <c r="F95" s="245">
        <f>ROUND(C95*E95,2)</f>
        <v>35.200000000000003</v>
      </c>
      <c r="G95" s="247">
        <v>44</v>
      </c>
      <c r="H95" s="248">
        <v>25</v>
      </c>
      <c r="I95" s="249">
        <v>19</v>
      </c>
      <c r="J95" s="242"/>
    </row>
    <row r="96" spans="1:10" s="90" customFormat="1" x14ac:dyDescent="0.15">
      <c r="A96" s="289"/>
      <c r="B96" s="244" t="s">
        <v>86</v>
      </c>
      <c r="C96" s="245">
        <v>85</v>
      </c>
      <c r="D96" s="245">
        <v>41.4</v>
      </c>
      <c r="E96" s="246">
        <v>1.1000000000000001</v>
      </c>
      <c r="F96" s="245">
        <f>ROUND(C96*E96,2)</f>
        <v>93.5</v>
      </c>
      <c r="G96" s="247">
        <v>117</v>
      </c>
      <c r="H96" s="248">
        <v>99</v>
      </c>
      <c r="I96" s="249">
        <v>18</v>
      </c>
      <c r="J96" s="242"/>
    </row>
    <row r="97" spans="1:10" s="90" customFormat="1" x14ac:dyDescent="0.15">
      <c r="A97" s="287" t="s">
        <v>186</v>
      </c>
      <c r="B97" s="240" t="s">
        <v>292</v>
      </c>
      <c r="C97" s="240">
        <v>875.00000000000011</v>
      </c>
      <c r="D97" s="240">
        <f>D98+D99+D100+D101+D102+D103+D104+D105+D106+D107+D108+D109+D110</f>
        <v>228.89999999999998</v>
      </c>
      <c r="E97" s="240"/>
      <c r="F97" s="240">
        <f>ROUND(F98+F99+F100+F101+F102+F103+F104+F105+F106+F107+F108+F109+F110,2)</f>
        <v>976.39</v>
      </c>
      <c r="G97" s="241">
        <f>G98+G99+G100+G101+G102+G103+G104+G105+G106+G107+G108+G109+G110</f>
        <v>1226</v>
      </c>
      <c r="H97" s="241">
        <f>H98+H99+H100+H101+H102+H103+H104+H105+H106+H107+H108+H109+H110</f>
        <v>1172</v>
      </c>
      <c r="I97" s="241">
        <v>54</v>
      </c>
      <c r="J97" s="242"/>
    </row>
    <row r="98" spans="1:10" s="90" customFormat="1" x14ac:dyDescent="0.15">
      <c r="A98" s="288"/>
      <c r="B98" s="244" t="s">
        <v>8</v>
      </c>
      <c r="C98" s="245">
        <v>276.5</v>
      </c>
      <c r="D98" s="245">
        <v>56.72</v>
      </c>
      <c r="E98" s="246">
        <v>1.3</v>
      </c>
      <c r="F98" s="245">
        <f t="shared" ref="F98:F110" si="7">ROUND(C98*E98,2)</f>
        <v>359.45</v>
      </c>
      <c r="G98" s="247">
        <v>451</v>
      </c>
      <c r="H98" s="248">
        <v>486</v>
      </c>
      <c r="I98" s="249">
        <v>-35</v>
      </c>
      <c r="J98" s="242"/>
    </row>
    <row r="99" spans="1:10" s="90" customFormat="1" x14ac:dyDescent="0.15">
      <c r="A99" s="288"/>
      <c r="B99" s="254" t="s">
        <v>88</v>
      </c>
      <c r="C99" s="245">
        <v>115.2</v>
      </c>
      <c r="D99" s="245">
        <v>23.45</v>
      </c>
      <c r="E99" s="246">
        <v>1.1000000000000001</v>
      </c>
      <c r="F99" s="245">
        <f t="shared" si="7"/>
        <v>126.72</v>
      </c>
      <c r="G99" s="247">
        <v>159</v>
      </c>
      <c r="H99" s="248">
        <v>143</v>
      </c>
      <c r="I99" s="249">
        <v>16</v>
      </c>
      <c r="J99" s="242"/>
    </row>
    <row r="100" spans="1:10" s="90" customFormat="1" x14ac:dyDescent="0.15">
      <c r="A100" s="288"/>
      <c r="B100" s="254" t="s">
        <v>89</v>
      </c>
      <c r="C100" s="245">
        <v>71.300000000000011</v>
      </c>
      <c r="D100" s="245">
        <v>17.7</v>
      </c>
      <c r="E100" s="246">
        <v>1</v>
      </c>
      <c r="F100" s="245">
        <f t="shared" si="7"/>
        <v>71.3</v>
      </c>
      <c r="G100" s="247">
        <v>90</v>
      </c>
      <c r="H100" s="248">
        <v>87</v>
      </c>
      <c r="I100" s="249">
        <v>3</v>
      </c>
      <c r="J100" s="242"/>
    </row>
    <row r="101" spans="1:10" s="90" customFormat="1" x14ac:dyDescent="0.15">
      <c r="A101" s="288"/>
      <c r="B101" s="254" t="s">
        <v>90</v>
      </c>
      <c r="C101" s="245">
        <v>69.2</v>
      </c>
      <c r="D101" s="245">
        <v>29.07</v>
      </c>
      <c r="E101" s="246">
        <v>1.1000000000000001</v>
      </c>
      <c r="F101" s="245">
        <f t="shared" si="7"/>
        <v>76.12</v>
      </c>
      <c r="G101" s="247">
        <v>96</v>
      </c>
      <c r="H101" s="248">
        <v>73</v>
      </c>
      <c r="I101" s="249">
        <v>23</v>
      </c>
      <c r="J101" s="242"/>
    </row>
    <row r="102" spans="1:10" s="90" customFormat="1" x14ac:dyDescent="0.15">
      <c r="A102" s="288"/>
      <c r="B102" s="254" t="s">
        <v>113</v>
      </c>
      <c r="C102" s="245">
        <v>36</v>
      </c>
      <c r="D102" s="245">
        <v>13.3</v>
      </c>
      <c r="E102" s="246">
        <v>1</v>
      </c>
      <c r="F102" s="245">
        <f t="shared" si="7"/>
        <v>36</v>
      </c>
      <c r="G102" s="247">
        <v>45</v>
      </c>
      <c r="H102" s="248">
        <v>49</v>
      </c>
      <c r="I102" s="249">
        <v>-4</v>
      </c>
      <c r="J102" s="242"/>
    </row>
    <row r="103" spans="1:10" s="90" customFormat="1" x14ac:dyDescent="0.15">
      <c r="A103" s="288"/>
      <c r="B103" s="254" t="s">
        <v>114</v>
      </c>
      <c r="C103" s="245">
        <v>23</v>
      </c>
      <c r="D103" s="245">
        <v>9.5</v>
      </c>
      <c r="E103" s="246">
        <v>1</v>
      </c>
      <c r="F103" s="245">
        <f t="shared" si="7"/>
        <v>23</v>
      </c>
      <c r="G103" s="247">
        <v>29</v>
      </c>
      <c r="H103" s="248">
        <v>17</v>
      </c>
      <c r="I103" s="249">
        <v>12</v>
      </c>
      <c r="J103" s="242"/>
    </row>
    <row r="104" spans="1:10" s="90" customFormat="1" x14ac:dyDescent="0.15">
      <c r="A104" s="288"/>
      <c r="B104" s="254" t="s">
        <v>115</v>
      </c>
      <c r="C104" s="245">
        <v>21.4</v>
      </c>
      <c r="D104" s="245">
        <v>13</v>
      </c>
      <c r="E104" s="246">
        <v>1</v>
      </c>
      <c r="F104" s="245">
        <f t="shared" si="7"/>
        <v>21.4</v>
      </c>
      <c r="G104" s="247">
        <v>27</v>
      </c>
      <c r="H104" s="248">
        <v>24</v>
      </c>
      <c r="I104" s="249">
        <v>3</v>
      </c>
      <c r="J104" s="242"/>
    </row>
    <row r="105" spans="1:10" s="90" customFormat="1" x14ac:dyDescent="0.15">
      <c r="A105" s="288"/>
      <c r="B105" s="254" t="s">
        <v>94</v>
      </c>
      <c r="C105" s="245">
        <v>86.6</v>
      </c>
      <c r="D105" s="245">
        <v>9.6</v>
      </c>
      <c r="E105" s="246">
        <v>1</v>
      </c>
      <c r="F105" s="245">
        <f t="shared" si="7"/>
        <v>86.6</v>
      </c>
      <c r="G105" s="247">
        <v>109</v>
      </c>
      <c r="H105" s="248">
        <v>62</v>
      </c>
      <c r="I105" s="249">
        <v>47</v>
      </c>
      <c r="J105" s="242"/>
    </row>
    <row r="106" spans="1:10" s="90" customFormat="1" x14ac:dyDescent="0.15">
      <c r="A106" s="288"/>
      <c r="B106" s="254" t="s">
        <v>95</v>
      </c>
      <c r="C106" s="245">
        <v>28.7</v>
      </c>
      <c r="D106" s="245">
        <v>17.7</v>
      </c>
      <c r="E106" s="246">
        <v>1</v>
      </c>
      <c r="F106" s="245">
        <f t="shared" si="7"/>
        <v>28.7</v>
      </c>
      <c r="G106" s="247">
        <v>36</v>
      </c>
      <c r="H106" s="248">
        <v>52</v>
      </c>
      <c r="I106" s="249">
        <v>-16</v>
      </c>
      <c r="J106" s="242"/>
    </row>
    <row r="107" spans="1:10" s="90" customFormat="1" x14ac:dyDescent="0.15">
      <c r="A107" s="288"/>
      <c r="B107" s="254" t="s">
        <v>96</v>
      </c>
      <c r="C107" s="245">
        <v>17.7</v>
      </c>
      <c r="D107" s="245">
        <v>5.95</v>
      </c>
      <c r="E107" s="246">
        <v>1</v>
      </c>
      <c r="F107" s="245">
        <f t="shared" si="7"/>
        <v>17.7</v>
      </c>
      <c r="G107" s="247">
        <v>22</v>
      </c>
      <c r="H107" s="248">
        <v>63</v>
      </c>
      <c r="I107" s="249">
        <v>-41</v>
      </c>
      <c r="J107" s="242"/>
    </row>
    <row r="108" spans="1:10" s="90" customFormat="1" x14ac:dyDescent="0.15">
      <c r="A108" s="288"/>
      <c r="B108" s="254" t="s">
        <v>97</v>
      </c>
      <c r="C108" s="245">
        <v>61</v>
      </c>
      <c r="D108" s="245">
        <v>12.8</v>
      </c>
      <c r="E108" s="246">
        <v>1</v>
      </c>
      <c r="F108" s="245">
        <f t="shared" si="7"/>
        <v>61</v>
      </c>
      <c r="G108" s="247">
        <v>77</v>
      </c>
      <c r="H108" s="248">
        <v>52</v>
      </c>
      <c r="I108" s="249">
        <v>25</v>
      </c>
      <c r="J108" s="242"/>
    </row>
    <row r="109" spans="1:10" s="90" customFormat="1" x14ac:dyDescent="0.15">
      <c r="A109" s="288"/>
      <c r="B109" s="254" t="s">
        <v>116</v>
      </c>
      <c r="C109" s="245">
        <v>33</v>
      </c>
      <c r="D109" s="245">
        <v>12.2</v>
      </c>
      <c r="E109" s="246">
        <v>1</v>
      </c>
      <c r="F109" s="245">
        <f t="shared" si="7"/>
        <v>33</v>
      </c>
      <c r="G109" s="247">
        <v>41</v>
      </c>
      <c r="H109" s="248">
        <v>37</v>
      </c>
      <c r="I109" s="249">
        <v>4</v>
      </c>
      <c r="J109" s="242"/>
    </row>
    <row r="110" spans="1:10" s="90" customFormat="1" x14ac:dyDescent="0.15">
      <c r="A110" s="289"/>
      <c r="B110" s="254" t="s">
        <v>117</v>
      </c>
      <c r="C110" s="245">
        <v>35.4</v>
      </c>
      <c r="D110" s="245">
        <v>7.91</v>
      </c>
      <c r="E110" s="246">
        <v>1</v>
      </c>
      <c r="F110" s="245">
        <f t="shared" si="7"/>
        <v>35.4</v>
      </c>
      <c r="G110" s="247">
        <v>44</v>
      </c>
      <c r="H110" s="248">
        <v>27</v>
      </c>
      <c r="I110" s="249">
        <v>17</v>
      </c>
      <c r="J110" s="242"/>
    </row>
    <row r="111" spans="1:10" s="90" customFormat="1" x14ac:dyDescent="0.15">
      <c r="A111" s="283" t="s">
        <v>323</v>
      </c>
      <c r="B111" s="255" t="s">
        <v>292</v>
      </c>
      <c r="C111" s="240">
        <v>466.90000000000003</v>
      </c>
      <c r="D111" s="240">
        <f>D112+D113+D114+D115+D116+D117+D118+D119</f>
        <v>118.63</v>
      </c>
      <c r="E111" s="240"/>
      <c r="F111" s="240">
        <f>ROUND(F112+F113+F114+F115+F116+F117+F118+F119,2)</f>
        <v>507.34</v>
      </c>
      <c r="G111" s="241">
        <f>G112+G113+G114+G115+G116+G117+G118+G119</f>
        <v>637</v>
      </c>
      <c r="H111" s="241">
        <f>H112+H113+H114+H115+H116+H117+H118+H119</f>
        <v>521</v>
      </c>
      <c r="I111" s="241">
        <v>116</v>
      </c>
      <c r="J111" s="242"/>
    </row>
    <row r="112" spans="1:10" s="90" customFormat="1" x14ac:dyDescent="0.15">
      <c r="A112" s="284"/>
      <c r="B112" s="256" t="s">
        <v>187</v>
      </c>
      <c r="C112" s="245">
        <v>202.19999999999996</v>
      </c>
      <c r="D112" s="245">
        <v>25.7</v>
      </c>
      <c r="E112" s="246">
        <v>1.2</v>
      </c>
      <c r="F112" s="245">
        <f t="shared" ref="F112:F119" si="8">ROUND(C112*E112,2)</f>
        <v>242.64</v>
      </c>
      <c r="G112" s="247">
        <v>304</v>
      </c>
      <c r="H112" s="248">
        <v>267</v>
      </c>
      <c r="I112" s="249">
        <v>37</v>
      </c>
      <c r="J112" s="242"/>
    </row>
    <row r="113" spans="1:10" s="90" customFormat="1" x14ac:dyDescent="0.15">
      <c r="A113" s="284"/>
      <c r="B113" s="256" t="s">
        <v>188</v>
      </c>
      <c r="C113" s="245">
        <v>40.6</v>
      </c>
      <c r="D113" s="245">
        <v>12.65</v>
      </c>
      <c r="E113" s="246">
        <v>1</v>
      </c>
      <c r="F113" s="245">
        <f t="shared" si="8"/>
        <v>40.6</v>
      </c>
      <c r="G113" s="247">
        <v>51</v>
      </c>
      <c r="H113" s="248">
        <v>15</v>
      </c>
      <c r="I113" s="249">
        <v>36</v>
      </c>
      <c r="J113" s="242"/>
    </row>
    <row r="114" spans="1:10" s="90" customFormat="1" x14ac:dyDescent="0.15">
      <c r="A114" s="284"/>
      <c r="B114" s="256" t="s">
        <v>189</v>
      </c>
      <c r="C114" s="245">
        <v>78</v>
      </c>
      <c r="D114" s="245">
        <v>12.62</v>
      </c>
      <c r="E114" s="246">
        <v>1</v>
      </c>
      <c r="F114" s="245">
        <f t="shared" si="8"/>
        <v>78</v>
      </c>
      <c r="G114" s="247">
        <v>98</v>
      </c>
      <c r="H114" s="248">
        <v>88</v>
      </c>
      <c r="I114" s="249">
        <v>10</v>
      </c>
      <c r="J114" s="242"/>
    </row>
    <row r="115" spans="1:10" s="90" customFormat="1" x14ac:dyDescent="0.15">
      <c r="A115" s="284"/>
      <c r="B115" s="256" t="s">
        <v>190</v>
      </c>
      <c r="C115" s="245">
        <v>31.6</v>
      </c>
      <c r="D115" s="245">
        <v>12.95</v>
      </c>
      <c r="E115" s="246">
        <v>1</v>
      </c>
      <c r="F115" s="245">
        <f t="shared" si="8"/>
        <v>31.6</v>
      </c>
      <c r="G115" s="247">
        <v>40</v>
      </c>
      <c r="H115" s="248">
        <v>36</v>
      </c>
      <c r="I115" s="249">
        <v>4</v>
      </c>
      <c r="J115" s="242"/>
    </row>
    <row r="116" spans="1:10" s="90" customFormat="1" x14ac:dyDescent="0.15">
      <c r="A116" s="284"/>
      <c r="B116" s="256" t="s">
        <v>191</v>
      </c>
      <c r="C116" s="245">
        <v>18.2</v>
      </c>
      <c r="D116" s="245">
        <v>12.02</v>
      </c>
      <c r="E116" s="246">
        <v>1</v>
      </c>
      <c r="F116" s="245">
        <f t="shared" si="8"/>
        <v>18.2</v>
      </c>
      <c r="G116" s="247">
        <v>23</v>
      </c>
      <c r="H116" s="248">
        <v>20</v>
      </c>
      <c r="I116" s="249">
        <v>3</v>
      </c>
      <c r="J116" s="242"/>
    </row>
    <row r="117" spans="1:10" s="90" customFormat="1" x14ac:dyDescent="0.15">
      <c r="A117" s="284"/>
      <c r="B117" s="256" t="s">
        <v>192</v>
      </c>
      <c r="C117" s="245">
        <v>17.100000000000001</v>
      </c>
      <c r="D117" s="245">
        <v>5.16</v>
      </c>
      <c r="E117" s="246">
        <v>1</v>
      </c>
      <c r="F117" s="245">
        <f t="shared" si="8"/>
        <v>17.100000000000001</v>
      </c>
      <c r="G117" s="247">
        <v>21</v>
      </c>
      <c r="H117" s="248">
        <v>19</v>
      </c>
      <c r="I117" s="249">
        <v>2</v>
      </c>
      <c r="J117" s="242"/>
    </row>
    <row r="118" spans="1:10" s="90" customFormat="1" x14ac:dyDescent="0.15">
      <c r="A118" s="284"/>
      <c r="B118" s="256" t="s">
        <v>193</v>
      </c>
      <c r="C118" s="245">
        <v>24.6</v>
      </c>
      <c r="D118" s="245">
        <v>17.8</v>
      </c>
      <c r="E118" s="246">
        <v>1</v>
      </c>
      <c r="F118" s="245">
        <f t="shared" si="8"/>
        <v>24.6</v>
      </c>
      <c r="G118" s="247">
        <v>31</v>
      </c>
      <c r="H118" s="248">
        <v>32</v>
      </c>
      <c r="I118" s="249">
        <v>-1</v>
      </c>
      <c r="J118" s="242"/>
    </row>
    <row r="119" spans="1:10" s="90" customFormat="1" x14ac:dyDescent="0.15">
      <c r="A119" s="285"/>
      <c r="B119" s="256" t="s">
        <v>194</v>
      </c>
      <c r="C119" s="245">
        <v>54.6</v>
      </c>
      <c r="D119" s="245">
        <v>19.73</v>
      </c>
      <c r="E119" s="246">
        <v>1</v>
      </c>
      <c r="F119" s="245">
        <f t="shared" si="8"/>
        <v>54.6</v>
      </c>
      <c r="G119" s="247">
        <v>69</v>
      </c>
      <c r="H119" s="248">
        <v>44</v>
      </c>
      <c r="I119" s="249">
        <v>25</v>
      </c>
      <c r="J119" s="242"/>
    </row>
  </sheetData>
  <mergeCells count="17">
    <mergeCell ref="A97:A110"/>
    <mergeCell ref="A111:A119"/>
    <mergeCell ref="A2:J2"/>
    <mergeCell ref="A42:A49"/>
    <mergeCell ref="A50:A58"/>
    <mergeCell ref="A59:A62"/>
    <mergeCell ref="A63:A68"/>
    <mergeCell ref="A69:A79"/>
    <mergeCell ref="A6:A9"/>
    <mergeCell ref="A10:A16"/>
    <mergeCell ref="A17:A21"/>
    <mergeCell ref="A22:A30"/>
    <mergeCell ref="A31:A41"/>
    <mergeCell ref="A5:B5"/>
    <mergeCell ref="A4:B4"/>
    <mergeCell ref="A80:A90"/>
    <mergeCell ref="A91:A96"/>
  </mergeCells>
  <phoneticPr fontId="5" type="noConversion"/>
  <printOptions horizontalCentered="1"/>
  <pageMargins left="0.70866141732283472" right="0.70866141732283472" top="0.74803149606299213" bottom="0.74803149606299213" header="0.31496062992125984" footer="0.31496062992125984"/>
  <pageSetup paperSize="9" fitToHeight="1111" orientation="portrait" r:id="rId1"/>
  <headerFooter>
    <oddFooter>第 &amp;P 页，共 &amp;N 页</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12"/>
  <sheetViews>
    <sheetView workbookViewId="0">
      <selection activeCell="L5" sqref="L5"/>
    </sheetView>
  </sheetViews>
  <sheetFormatPr defaultRowHeight="20.100000000000001" customHeight="1" x14ac:dyDescent="0.15"/>
  <cols>
    <col min="1" max="1" width="5.625" style="90" customWidth="1"/>
    <col min="2" max="2" width="9" style="14"/>
    <col min="3" max="3" width="12.625" style="14" customWidth="1"/>
    <col min="4" max="5" width="11.625" customWidth="1"/>
    <col min="6" max="6" width="13.625" customWidth="1"/>
    <col min="7" max="7" width="11.625" customWidth="1"/>
    <col min="8" max="8" width="13.625" customWidth="1"/>
  </cols>
  <sheetData>
    <row r="1" spans="1:8" ht="30" customHeight="1" x14ac:dyDescent="0.15">
      <c r="A1" s="293" t="s">
        <v>196</v>
      </c>
      <c r="B1" s="293"/>
      <c r="C1" s="293"/>
      <c r="D1" s="93"/>
      <c r="E1" s="93"/>
      <c r="F1" s="135"/>
      <c r="G1" s="135"/>
      <c r="H1" s="135"/>
    </row>
    <row r="2" spans="1:8" ht="30" customHeight="1" x14ac:dyDescent="0.15">
      <c r="A2" s="298" t="s">
        <v>223</v>
      </c>
      <c r="B2" s="298"/>
      <c r="C2" s="298"/>
      <c r="D2" s="298"/>
      <c r="E2" s="298"/>
      <c r="F2" s="298"/>
      <c r="G2" s="298"/>
      <c r="H2" s="298"/>
    </row>
    <row r="3" spans="1:8" ht="30" customHeight="1" x14ac:dyDescent="0.15">
      <c r="A3" s="131" t="s">
        <v>201</v>
      </c>
      <c r="B3" s="131" t="s">
        <v>231</v>
      </c>
      <c r="C3" s="131"/>
      <c r="D3" s="131" t="s">
        <v>224</v>
      </c>
      <c r="E3" s="131" t="s">
        <v>225</v>
      </c>
      <c r="F3" s="131" t="s">
        <v>226</v>
      </c>
      <c r="G3" s="131" t="s">
        <v>227</v>
      </c>
      <c r="H3" s="131" t="s">
        <v>232</v>
      </c>
    </row>
    <row r="4" spans="1:8" s="157" customFormat="1" ht="20.100000000000001" customHeight="1" x14ac:dyDescent="0.15">
      <c r="A4" s="18"/>
      <c r="B4" s="295" t="s">
        <v>6</v>
      </c>
      <c r="C4" s="296"/>
      <c r="D4" s="137">
        <f>D5+D9+D16+D21+D30+D41+D49+D58+D62+D68+D79+D90+D96+D110</f>
        <v>4419</v>
      </c>
      <c r="E4" s="137">
        <f>E5+E9+E16+E21+E30+E41+E49+E58+E62+E68+E79+E90+E96+E110</f>
        <v>127093</v>
      </c>
      <c r="F4" s="137">
        <f>F5+F9+F16+F21+F30+F41+F49+F58+F62+F68+F79+F90+F96+F110</f>
        <v>1060</v>
      </c>
      <c r="G4" s="137">
        <f>E4+F4</f>
        <v>128153</v>
      </c>
      <c r="H4" s="137">
        <f>H5+H9+H16+H21+H30+H41+H49+H58+H62+H68+H79+H90+H96+H110</f>
        <v>7555</v>
      </c>
    </row>
    <row r="5" spans="1:8" s="157" customFormat="1" ht="20.100000000000001" customHeight="1" x14ac:dyDescent="0.15">
      <c r="A5" s="18"/>
      <c r="B5" s="158" t="s">
        <v>118</v>
      </c>
      <c r="C5" s="144" t="s">
        <v>7</v>
      </c>
      <c r="D5" s="137">
        <f>D6+D7+D8</f>
        <v>34</v>
      </c>
      <c r="E5" s="137">
        <f>E6+E7+E8</f>
        <v>763</v>
      </c>
      <c r="F5" s="137"/>
      <c r="G5" s="137">
        <f>E5+F5</f>
        <v>763</v>
      </c>
      <c r="H5" s="137">
        <f>H6+H7+H8</f>
        <v>44.981116321896486</v>
      </c>
    </row>
    <row r="6" spans="1:8" ht="20.100000000000001" customHeight="1" x14ac:dyDescent="0.15">
      <c r="A6" s="136">
        <v>1</v>
      </c>
      <c r="B6" s="4"/>
      <c r="C6" s="145" t="s">
        <v>8</v>
      </c>
      <c r="D6" s="153">
        <v>17</v>
      </c>
      <c r="E6" s="155">
        <v>543</v>
      </c>
      <c r="F6" s="155"/>
      <c r="G6" s="153">
        <f t="shared" ref="G6:G69" si="0">E6+F6</f>
        <v>543</v>
      </c>
      <c r="H6" s="155">
        <f>75550000/128153*G6/10000</f>
        <v>32.011462860799206</v>
      </c>
    </row>
    <row r="7" spans="1:8" ht="20.100000000000001" customHeight="1" x14ac:dyDescent="0.15">
      <c r="A7" s="136">
        <v>2</v>
      </c>
      <c r="B7" s="4"/>
      <c r="C7" s="145" t="s">
        <v>9</v>
      </c>
      <c r="D7" s="153">
        <v>10</v>
      </c>
      <c r="E7" s="155">
        <v>140</v>
      </c>
      <c r="F7" s="155"/>
      <c r="G7" s="153">
        <f t="shared" si="0"/>
        <v>140</v>
      </c>
      <c r="H7" s="155">
        <f>75550000/128153*G7/10000</f>
        <v>8.2534158388800893</v>
      </c>
    </row>
    <row r="8" spans="1:8" ht="20.100000000000001" customHeight="1" x14ac:dyDescent="0.15">
      <c r="A8" s="136">
        <v>3</v>
      </c>
      <c r="B8" s="4"/>
      <c r="C8" s="145" t="s">
        <v>119</v>
      </c>
      <c r="D8" s="153">
        <v>7</v>
      </c>
      <c r="E8" s="155">
        <v>80</v>
      </c>
      <c r="F8" s="155"/>
      <c r="G8" s="153">
        <f t="shared" si="0"/>
        <v>80</v>
      </c>
      <c r="H8" s="155">
        <f>75550000/128153*G8/10000</f>
        <v>4.7162376222171938</v>
      </c>
    </row>
    <row r="9" spans="1:8" s="157" customFormat="1" ht="20.100000000000001" customHeight="1" x14ac:dyDescent="0.15">
      <c r="A9" s="18"/>
      <c r="B9" s="158" t="s">
        <v>120</v>
      </c>
      <c r="C9" s="144" t="s">
        <v>11</v>
      </c>
      <c r="D9" s="137">
        <f>D10+D11+D12+D13+D14</f>
        <v>101</v>
      </c>
      <c r="E9" s="137">
        <f>E10+E11+E12+E13+E14+E15</f>
        <v>2523</v>
      </c>
      <c r="F9" s="137"/>
      <c r="G9" s="137">
        <f t="shared" si="0"/>
        <v>2523</v>
      </c>
      <c r="H9" s="137">
        <f>H10+H11+H12+H13+H14+H15</f>
        <v>148.73834401067472</v>
      </c>
    </row>
    <row r="10" spans="1:8" ht="20.100000000000001" customHeight="1" x14ac:dyDescent="0.15">
      <c r="A10" s="136">
        <v>4</v>
      </c>
      <c r="B10" s="4"/>
      <c r="C10" s="145" t="s">
        <v>8</v>
      </c>
      <c r="D10" s="153">
        <v>10</v>
      </c>
      <c r="E10" s="155">
        <v>355</v>
      </c>
      <c r="F10" s="155"/>
      <c r="G10" s="153">
        <f t="shared" si="0"/>
        <v>355</v>
      </c>
      <c r="H10" s="155">
        <f t="shared" ref="H10:H15" si="1">75550000/128153*G10/10000</f>
        <v>20.928304448588793</v>
      </c>
    </row>
    <row r="11" spans="1:8" ht="20.100000000000001" customHeight="1" x14ac:dyDescent="0.15">
      <c r="A11" s="136">
        <v>5</v>
      </c>
      <c r="B11" s="4"/>
      <c r="C11" s="145" t="s">
        <v>12</v>
      </c>
      <c r="D11" s="153">
        <v>41</v>
      </c>
      <c r="E11" s="156">
        <v>1528</v>
      </c>
      <c r="F11" s="156"/>
      <c r="G11" s="153">
        <f t="shared" si="0"/>
        <v>1528</v>
      </c>
      <c r="H11" s="155">
        <f t="shared" si="1"/>
        <v>90.08013858434839</v>
      </c>
    </row>
    <row r="12" spans="1:8" ht="20.100000000000001" customHeight="1" x14ac:dyDescent="0.15">
      <c r="A12" s="136">
        <v>6</v>
      </c>
      <c r="B12" s="4"/>
      <c r="C12" s="145" t="s">
        <v>13</v>
      </c>
      <c r="D12" s="153">
        <v>16</v>
      </c>
      <c r="E12" s="156">
        <v>160</v>
      </c>
      <c r="F12" s="156"/>
      <c r="G12" s="153">
        <f t="shared" si="0"/>
        <v>160</v>
      </c>
      <c r="H12" s="155">
        <f t="shared" si="1"/>
        <v>9.4324752444343876</v>
      </c>
    </row>
    <row r="13" spans="1:8" ht="20.100000000000001" customHeight="1" x14ac:dyDescent="0.15">
      <c r="A13" s="136">
        <v>7</v>
      </c>
      <c r="B13" s="4"/>
      <c r="C13" s="145" t="s">
        <v>14</v>
      </c>
      <c r="D13" s="153">
        <v>11</v>
      </c>
      <c r="E13" s="156">
        <v>210</v>
      </c>
      <c r="F13" s="156"/>
      <c r="G13" s="153">
        <f t="shared" si="0"/>
        <v>210</v>
      </c>
      <c r="H13" s="155">
        <f t="shared" si="1"/>
        <v>12.380123758320131</v>
      </c>
    </row>
    <row r="14" spans="1:8" ht="20.100000000000001" customHeight="1" x14ac:dyDescent="0.15">
      <c r="A14" s="136">
        <v>8</v>
      </c>
      <c r="B14" s="4"/>
      <c r="C14" s="145" t="s">
        <v>15</v>
      </c>
      <c r="D14" s="153">
        <v>23</v>
      </c>
      <c r="E14" s="156">
        <v>270</v>
      </c>
      <c r="F14" s="156"/>
      <c r="G14" s="153">
        <f t="shared" si="0"/>
        <v>270</v>
      </c>
      <c r="H14" s="155">
        <f t="shared" si="1"/>
        <v>15.917301974983028</v>
      </c>
    </row>
    <row r="15" spans="1:8" ht="20.100000000000001" customHeight="1" x14ac:dyDescent="0.15">
      <c r="A15" s="136">
        <v>9</v>
      </c>
      <c r="B15" s="4"/>
      <c r="C15" s="145" t="s">
        <v>16</v>
      </c>
      <c r="D15" s="153"/>
      <c r="E15" s="156"/>
      <c r="F15" s="156"/>
      <c r="G15" s="153">
        <f t="shared" si="0"/>
        <v>0</v>
      </c>
      <c r="H15" s="155">
        <f t="shared" si="1"/>
        <v>0</v>
      </c>
    </row>
    <row r="16" spans="1:8" s="157" customFormat="1" ht="20.100000000000001" customHeight="1" x14ac:dyDescent="0.15">
      <c r="A16" s="18"/>
      <c r="B16" s="158" t="s">
        <v>121</v>
      </c>
      <c r="C16" s="144" t="s">
        <v>17</v>
      </c>
      <c r="D16" s="137">
        <f>D17+D18+D19</f>
        <v>44</v>
      </c>
      <c r="E16" s="137">
        <f>E17+E18+E19</f>
        <v>1017</v>
      </c>
      <c r="F16" s="137">
        <f>F17+F18+F19</f>
        <v>33</v>
      </c>
      <c r="G16" s="137">
        <f t="shared" si="0"/>
        <v>1050</v>
      </c>
      <c r="H16" s="137">
        <f>H17+H18+H19</f>
        <v>61.900618791600664</v>
      </c>
    </row>
    <row r="17" spans="1:8" ht="20.100000000000001" customHeight="1" x14ac:dyDescent="0.15">
      <c r="A17" s="136">
        <v>10</v>
      </c>
      <c r="B17" s="4"/>
      <c r="C17" s="145" t="s">
        <v>8</v>
      </c>
      <c r="D17" s="153">
        <v>8</v>
      </c>
      <c r="E17" s="156">
        <v>327</v>
      </c>
      <c r="F17" s="156">
        <v>16</v>
      </c>
      <c r="G17" s="153">
        <f t="shared" si="0"/>
        <v>343</v>
      </c>
      <c r="H17" s="155">
        <f>75550000/128153*G17/10000</f>
        <v>20.220868805256217</v>
      </c>
    </row>
    <row r="18" spans="1:8" ht="20.100000000000001" customHeight="1" x14ac:dyDescent="0.15">
      <c r="A18" s="136">
        <v>11</v>
      </c>
      <c r="B18" s="4"/>
      <c r="C18" s="145" t="s">
        <v>18</v>
      </c>
      <c r="D18" s="153">
        <v>15</v>
      </c>
      <c r="E18" s="156">
        <v>380</v>
      </c>
      <c r="F18" s="156"/>
      <c r="G18" s="153">
        <f t="shared" si="0"/>
        <v>380</v>
      </c>
      <c r="H18" s="155">
        <f>75550000/128153*G18/10000</f>
        <v>22.402128705531666</v>
      </c>
    </row>
    <row r="19" spans="1:8" ht="20.100000000000001" customHeight="1" x14ac:dyDescent="0.15">
      <c r="A19" s="136">
        <v>12</v>
      </c>
      <c r="B19" s="4"/>
      <c r="C19" s="145" t="s">
        <v>19</v>
      </c>
      <c r="D19" s="153">
        <v>21</v>
      </c>
      <c r="E19" s="156">
        <v>310</v>
      </c>
      <c r="F19" s="156">
        <v>17</v>
      </c>
      <c r="G19" s="153">
        <f t="shared" si="0"/>
        <v>327</v>
      </c>
      <c r="H19" s="155">
        <f>75550000/128153*G19/10000</f>
        <v>19.277621280812777</v>
      </c>
    </row>
    <row r="20" spans="1:8" ht="20.100000000000001" customHeight="1" x14ac:dyDescent="0.15">
      <c r="A20" s="136">
        <v>13</v>
      </c>
      <c r="B20" s="4"/>
      <c r="C20" s="145" t="s">
        <v>20</v>
      </c>
      <c r="D20" s="153"/>
      <c r="E20" s="153"/>
      <c r="F20" s="153"/>
      <c r="G20" s="153">
        <f t="shared" si="0"/>
        <v>0</v>
      </c>
      <c r="H20" s="155">
        <f>75550000/128153*G20/10000</f>
        <v>0</v>
      </c>
    </row>
    <row r="21" spans="1:8" s="157" customFormat="1" ht="20.100000000000001" customHeight="1" x14ac:dyDescent="0.15">
      <c r="A21" s="18"/>
      <c r="B21" s="158" t="s">
        <v>122</v>
      </c>
      <c r="C21" s="144" t="s">
        <v>21</v>
      </c>
      <c r="D21" s="137">
        <f>D22+D23+D24+D25+D26+D27+D28+D29</f>
        <v>529</v>
      </c>
      <c r="E21" s="137">
        <f>E22+E23+E24+E25+E26+E27+E28+E29</f>
        <v>16037</v>
      </c>
      <c r="F21" s="137">
        <f>F22+F23+F24+F25+F26+F27+F28+F29</f>
        <v>561</v>
      </c>
      <c r="G21" s="137">
        <f t="shared" si="0"/>
        <v>16598</v>
      </c>
      <c r="H21" s="137">
        <f>H22+H23+H24+H25+H26+H27+H28+H29</f>
        <v>978.50140066951224</v>
      </c>
    </row>
    <row r="22" spans="1:8" ht="20.100000000000001" customHeight="1" x14ac:dyDescent="0.15">
      <c r="A22" s="136">
        <v>14</v>
      </c>
      <c r="B22" s="4"/>
      <c r="C22" s="145" t="s">
        <v>8</v>
      </c>
      <c r="D22" s="153">
        <v>8</v>
      </c>
      <c r="E22" s="153">
        <v>240</v>
      </c>
      <c r="F22" s="153">
        <v>270</v>
      </c>
      <c r="G22" s="153">
        <f t="shared" si="0"/>
        <v>510</v>
      </c>
      <c r="H22" s="155">
        <f t="shared" ref="H22:H29" si="2">75550000/128153*G22/10000</f>
        <v>30.066014841634605</v>
      </c>
    </row>
    <row r="23" spans="1:8" ht="20.100000000000001" customHeight="1" x14ac:dyDescent="0.15">
      <c r="A23" s="136">
        <v>15</v>
      </c>
      <c r="B23" s="4"/>
      <c r="C23" s="145" t="s">
        <v>22</v>
      </c>
      <c r="D23" s="153">
        <v>76</v>
      </c>
      <c r="E23" s="153">
        <v>1977</v>
      </c>
      <c r="F23" s="153"/>
      <c r="G23" s="153">
        <f t="shared" si="0"/>
        <v>1977</v>
      </c>
      <c r="H23" s="155">
        <f t="shared" si="2"/>
        <v>116.55002223904241</v>
      </c>
    </row>
    <row r="24" spans="1:8" ht="20.100000000000001" customHeight="1" x14ac:dyDescent="0.15">
      <c r="A24" s="136">
        <v>16</v>
      </c>
      <c r="B24" s="4"/>
      <c r="C24" s="145" t="s">
        <v>23</v>
      </c>
      <c r="D24" s="153">
        <v>21</v>
      </c>
      <c r="E24" s="153">
        <v>626</v>
      </c>
      <c r="F24" s="153">
        <v>198</v>
      </c>
      <c r="G24" s="153">
        <f t="shared" si="0"/>
        <v>824</v>
      </c>
      <c r="H24" s="155">
        <f t="shared" si="2"/>
        <v>48.57724750883709</v>
      </c>
    </row>
    <row r="25" spans="1:8" ht="20.100000000000001" customHeight="1" x14ac:dyDescent="0.15">
      <c r="A25" s="136">
        <v>17</v>
      </c>
      <c r="B25" s="4"/>
      <c r="C25" s="145" t="s">
        <v>24</v>
      </c>
      <c r="D25" s="153">
        <v>46</v>
      </c>
      <c r="E25" s="153">
        <v>1647</v>
      </c>
      <c r="F25" s="153"/>
      <c r="G25" s="153">
        <f t="shared" si="0"/>
        <v>1647</v>
      </c>
      <c r="H25" s="155">
        <f t="shared" si="2"/>
        <v>97.095542047396464</v>
      </c>
    </row>
    <row r="26" spans="1:8" ht="20.100000000000001" customHeight="1" x14ac:dyDescent="0.15">
      <c r="A26" s="136">
        <v>18</v>
      </c>
      <c r="B26" s="4"/>
      <c r="C26" s="145" t="s">
        <v>25</v>
      </c>
      <c r="D26" s="153">
        <v>140</v>
      </c>
      <c r="E26" s="153">
        <v>4367</v>
      </c>
      <c r="F26" s="153">
        <v>50</v>
      </c>
      <c r="G26" s="153">
        <f t="shared" si="0"/>
        <v>4417</v>
      </c>
      <c r="H26" s="155">
        <f t="shared" si="2"/>
        <v>260.3952697166668</v>
      </c>
    </row>
    <row r="27" spans="1:8" ht="20.100000000000001" customHeight="1" x14ac:dyDescent="0.15">
      <c r="A27" s="136">
        <v>19</v>
      </c>
      <c r="B27" s="4"/>
      <c r="C27" s="145" t="s">
        <v>26</v>
      </c>
      <c r="D27" s="153">
        <v>98</v>
      </c>
      <c r="E27" s="153">
        <v>2559</v>
      </c>
      <c r="F27" s="153">
        <v>43</v>
      </c>
      <c r="G27" s="153">
        <f t="shared" si="0"/>
        <v>2602</v>
      </c>
      <c r="H27" s="155">
        <f t="shared" si="2"/>
        <v>153.39562866261423</v>
      </c>
    </row>
    <row r="28" spans="1:8" ht="20.100000000000001" customHeight="1" x14ac:dyDescent="0.15">
      <c r="A28" s="136">
        <v>20</v>
      </c>
      <c r="B28" s="4"/>
      <c r="C28" s="145" t="s">
        <v>27</v>
      </c>
      <c r="D28" s="153">
        <v>63</v>
      </c>
      <c r="E28" s="153">
        <v>2104</v>
      </c>
      <c r="F28" s="153"/>
      <c r="G28" s="153">
        <f t="shared" si="0"/>
        <v>2104</v>
      </c>
      <c r="H28" s="155">
        <f t="shared" si="2"/>
        <v>124.03704946431219</v>
      </c>
    </row>
    <row r="29" spans="1:8" ht="20.100000000000001" customHeight="1" x14ac:dyDescent="0.15">
      <c r="A29" s="136">
        <v>21</v>
      </c>
      <c r="B29" s="4"/>
      <c r="C29" s="145" t="s">
        <v>28</v>
      </c>
      <c r="D29" s="153">
        <v>77</v>
      </c>
      <c r="E29" s="153">
        <v>2517</v>
      </c>
      <c r="F29" s="153"/>
      <c r="G29" s="153">
        <f t="shared" si="0"/>
        <v>2517</v>
      </c>
      <c r="H29" s="155">
        <f t="shared" si="2"/>
        <v>148.38462618900846</v>
      </c>
    </row>
    <row r="30" spans="1:8" s="157" customFormat="1" ht="20.100000000000001" customHeight="1" x14ac:dyDescent="0.15">
      <c r="A30" s="18"/>
      <c r="B30" s="158" t="s">
        <v>123</v>
      </c>
      <c r="C30" s="144" t="s">
        <v>29</v>
      </c>
      <c r="D30" s="137">
        <f>D31+D32+D33+D34+D35+D36+D37+D38+D39+D40</f>
        <v>211</v>
      </c>
      <c r="E30" s="137">
        <f>E31+E32+E33+E34+E35+E36+E37+E38+E39+E40</f>
        <v>3751</v>
      </c>
      <c r="F30" s="137">
        <f>F31+F32+F33+F34+F35+F36+F37+F38+F39+F40</f>
        <v>40</v>
      </c>
      <c r="G30" s="137">
        <f t="shared" si="0"/>
        <v>3791</v>
      </c>
      <c r="H30" s="137">
        <f>H31+H32+H33+H34+H35+H36+H37+H38+H39+H40</f>
        <v>223.49071032281728</v>
      </c>
    </row>
    <row r="31" spans="1:8" ht="20.100000000000001" customHeight="1" x14ac:dyDescent="0.15">
      <c r="A31" s="136">
        <v>22</v>
      </c>
      <c r="B31" s="4"/>
      <c r="C31" s="145" t="s">
        <v>8</v>
      </c>
      <c r="D31" s="153">
        <v>12</v>
      </c>
      <c r="E31" s="153">
        <v>470</v>
      </c>
      <c r="F31" s="153"/>
      <c r="G31" s="153">
        <f t="shared" si="0"/>
        <v>470</v>
      </c>
      <c r="H31" s="155">
        <f t="shared" ref="H31:H40" si="3">75550000/128153*G31/10000</f>
        <v>27.707896030526008</v>
      </c>
    </row>
    <row r="32" spans="1:8" ht="20.100000000000001" customHeight="1" x14ac:dyDescent="0.15">
      <c r="A32" s="136">
        <v>23</v>
      </c>
      <c r="B32" s="4"/>
      <c r="C32" s="145" t="s">
        <v>30</v>
      </c>
      <c r="D32" s="153"/>
      <c r="E32" s="153"/>
      <c r="F32" s="153"/>
      <c r="G32" s="153">
        <f t="shared" si="0"/>
        <v>0</v>
      </c>
      <c r="H32" s="155">
        <f t="shared" si="3"/>
        <v>0</v>
      </c>
    </row>
    <row r="33" spans="1:8" ht="20.100000000000001" customHeight="1" x14ac:dyDescent="0.15">
      <c r="A33" s="136">
        <v>24</v>
      </c>
      <c r="B33" s="4"/>
      <c r="C33" s="145" t="s">
        <v>31</v>
      </c>
      <c r="D33" s="153">
        <v>29</v>
      </c>
      <c r="E33" s="153">
        <v>606</v>
      </c>
      <c r="F33" s="153"/>
      <c r="G33" s="153">
        <f t="shared" si="0"/>
        <v>606</v>
      </c>
      <c r="H33" s="155">
        <f t="shared" si="3"/>
        <v>35.725499988295233</v>
      </c>
    </row>
    <row r="34" spans="1:8" ht="20.100000000000001" customHeight="1" x14ac:dyDescent="0.15">
      <c r="A34" s="136">
        <v>25</v>
      </c>
      <c r="B34" s="4"/>
      <c r="C34" s="145" t="s">
        <v>32</v>
      </c>
      <c r="D34" s="153">
        <v>25</v>
      </c>
      <c r="E34" s="153">
        <v>320</v>
      </c>
      <c r="F34" s="153"/>
      <c r="G34" s="153">
        <f t="shared" si="0"/>
        <v>320</v>
      </c>
      <c r="H34" s="155">
        <f t="shared" si="3"/>
        <v>18.864950488868775</v>
      </c>
    </row>
    <row r="35" spans="1:8" ht="20.100000000000001" customHeight="1" x14ac:dyDescent="0.15">
      <c r="A35" s="136">
        <v>26</v>
      </c>
      <c r="B35" s="4"/>
      <c r="C35" s="145" t="s">
        <v>33</v>
      </c>
      <c r="D35" s="153">
        <v>19</v>
      </c>
      <c r="E35" s="153">
        <v>250</v>
      </c>
      <c r="F35" s="153">
        <v>40</v>
      </c>
      <c r="G35" s="153">
        <f t="shared" si="0"/>
        <v>290</v>
      </c>
      <c r="H35" s="155">
        <f t="shared" si="3"/>
        <v>17.096361380537324</v>
      </c>
    </row>
    <row r="36" spans="1:8" ht="20.100000000000001" customHeight="1" x14ac:dyDescent="0.15">
      <c r="A36" s="136">
        <v>27</v>
      </c>
      <c r="B36" s="4"/>
      <c r="C36" s="145" t="s">
        <v>34</v>
      </c>
      <c r="D36" s="153">
        <v>30</v>
      </c>
      <c r="E36" s="153">
        <v>350</v>
      </c>
      <c r="F36" s="153"/>
      <c r="G36" s="153">
        <f t="shared" si="0"/>
        <v>350</v>
      </c>
      <c r="H36" s="155">
        <f t="shared" si="3"/>
        <v>20.633539597200222</v>
      </c>
    </row>
    <row r="37" spans="1:8" ht="20.100000000000001" customHeight="1" x14ac:dyDescent="0.15">
      <c r="A37" s="136">
        <v>28</v>
      </c>
      <c r="B37" s="4"/>
      <c r="C37" s="145" t="s">
        <v>35</v>
      </c>
      <c r="D37" s="153">
        <v>41</v>
      </c>
      <c r="E37" s="153">
        <v>520</v>
      </c>
      <c r="F37" s="153"/>
      <c r="G37" s="153">
        <f t="shared" si="0"/>
        <v>520</v>
      </c>
      <c r="H37" s="155">
        <f t="shared" si="3"/>
        <v>30.655544544411757</v>
      </c>
    </row>
    <row r="38" spans="1:8" ht="20.100000000000001" customHeight="1" x14ac:dyDescent="0.15">
      <c r="A38" s="136">
        <v>29</v>
      </c>
      <c r="B38" s="4"/>
      <c r="C38" s="145" t="s">
        <v>228</v>
      </c>
      <c r="D38" s="153">
        <v>50</v>
      </c>
      <c r="E38" s="153">
        <v>1120</v>
      </c>
      <c r="F38" s="153"/>
      <c r="G38" s="153">
        <f t="shared" si="0"/>
        <v>1120</v>
      </c>
      <c r="H38" s="155">
        <f t="shared" si="3"/>
        <v>66.027326711040715</v>
      </c>
    </row>
    <row r="39" spans="1:8" ht="20.100000000000001" customHeight="1" x14ac:dyDescent="0.15">
      <c r="A39" s="136">
        <v>30</v>
      </c>
      <c r="B39" s="4"/>
      <c r="C39" s="145" t="s">
        <v>111</v>
      </c>
      <c r="D39" s="153"/>
      <c r="E39" s="153"/>
      <c r="F39" s="153"/>
      <c r="G39" s="153">
        <f t="shared" si="0"/>
        <v>0</v>
      </c>
      <c r="H39" s="155">
        <f t="shared" si="3"/>
        <v>0</v>
      </c>
    </row>
    <row r="40" spans="1:8" ht="20.100000000000001" customHeight="1" x14ac:dyDescent="0.15">
      <c r="A40" s="136">
        <v>31</v>
      </c>
      <c r="B40" s="4"/>
      <c r="C40" s="145" t="s">
        <v>38</v>
      </c>
      <c r="D40" s="153">
        <v>5</v>
      </c>
      <c r="E40" s="153">
        <v>115</v>
      </c>
      <c r="F40" s="153"/>
      <c r="G40" s="153">
        <f t="shared" si="0"/>
        <v>115</v>
      </c>
      <c r="H40" s="155">
        <f t="shared" si="3"/>
        <v>6.7795915819372157</v>
      </c>
    </row>
    <row r="41" spans="1:8" s="157" customFormat="1" ht="20.100000000000001" customHeight="1" x14ac:dyDescent="0.15">
      <c r="A41" s="18"/>
      <c r="B41" s="158" t="s">
        <v>124</v>
      </c>
      <c r="C41" s="144" t="s">
        <v>39</v>
      </c>
      <c r="D41" s="137">
        <f>D42+D43+D44+D45+D46+D47+D48</f>
        <v>220</v>
      </c>
      <c r="E41" s="137">
        <f>E42+E43+E44+E45+E46+E47+E48</f>
        <v>6520</v>
      </c>
      <c r="F41" s="137">
        <f>F42+F43+F44+F45+F46+F47+F48</f>
        <v>0</v>
      </c>
      <c r="G41" s="137">
        <f t="shared" si="0"/>
        <v>6520</v>
      </c>
      <c r="H41" s="137">
        <f>H42+H43+H44+H45+H46+H47+H48</f>
        <v>384.37336621070119</v>
      </c>
    </row>
    <row r="42" spans="1:8" ht="20.100000000000001" customHeight="1" x14ac:dyDescent="0.15">
      <c r="A42" s="136">
        <v>32</v>
      </c>
      <c r="B42" s="4"/>
      <c r="C42" s="145" t="s">
        <v>8</v>
      </c>
      <c r="D42" s="153">
        <v>17</v>
      </c>
      <c r="E42" s="153">
        <v>1259</v>
      </c>
      <c r="F42" s="153"/>
      <c r="G42" s="153">
        <f t="shared" si="0"/>
        <v>1259</v>
      </c>
      <c r="H42" s="155">
        <f t="shared" ref="H42:H48" si="4">75550000/128153*G42/10000</f>
        <v>74.221789579643072</v>
      </c>
    </row>
    <row r="43" spans="1:8" ht="20.100000000000001" customHeight="1" x14ac:dyDescent="0.15">
      <c r="A43" s="136">
        <v>33</v>
      </c>
      <c r="B43" s="4"/>
      <c r="C43" s="145" t="s">
        <v>40</v>
      </c>
      <c r="D43" s="153">
        <v>12</v>
      </c>
      <c r="E43" s="153">
        <v>362</v>
      </c>
      <c r="F43" s="153"/>
      <c r="G43" s="153">
        <f t="shared" si="0"/>
        <v>362</v>
      </c>
      <c r="H43" s="155">
        <f t="shared" si="4"/>
        <v>21.340975240532799</v>
      </c>
    </row>
    <row r="44" spans="1:8" ht="20.100000000000001" customHeight="1" x14ac:dyDescent="0.15">
      <c r="A44" s="136">
        <v>34</v>
      </c>
      <c r="B44" s="4"/>
      <c r="C44" s="145" t="s">
        <v>41</v>
      </c>
      <c r="D44" s="153">
        <v>18</v>
      </c>
      <c r="E44" s="153">
        <v>240</v>
      </c>
      <c r="F44" s="153"/>
      <c r="G44" s="153">
        <f t="shared" si="0"/>
        <v>240</v>
      </c>
      <c r="H44" s="155">
        <f t="shared" si="4"/>
        <v>14.14871286665158</v>
      </c>
    </row>
    <row r="45" spans="1:8" ht="20.100000000000001" customHeight="1" x14ac:dyDescent="0.15">
      <c r="A45" s="136">
        <v>35</v>
      </c>
      <c r="B45" s="4"/>
      <c r="C45" s="145" t="s">
        <v>42</v>
      </c>
      <c r="D45" s="153">
        <v>50</v>
      </c>
      <c r="E45" s="153">
        <v>1704</v>
      </c>
      <c r="F45" s="153"/>
      <c r="G45" s="153">
        <f t="shared" si="0"/>
        <v>1704</v>
      </c>
      <c r="H45" s="155">
        <f t="shared" si="4"/>
        <v>100.45586135322621</v>
      </c>
    </row>
    <row r="46" spans="1:8" ht="20.100000000000001" customHeight="1" x14ac:dyDescent="0.15">
      <c r="A46" s="136">
        <v>36</v>
      </c>
      <c r="B46" s="4"/>
      <c r="C46" s="145" t="s">
        <v>43</v>
      </c>
      <c r="D46" s="153">
        <v>21</v>
      </c>
      <c r="E46" s="153">
        <v>780</v>
      </c>
      <c r="F46" s="153"/>
      <c r="G46" s="153">
        <f t="shared" si="0"/>
        <v>780</v>
      </c>
      <c r="H46" s="155">
        <f t="shared" si="4"/>
        <v>45.983316816617638</v>
      </c>
    </row>
    <row r="47" spans="1:8" ht="20.100000000000001" customHeight="1" x14ac:dyDescent="0.15">
      <c r="A47" s="136">
        <v>37</v>
      </c>
      <c r="B47" s="4"/>
      <c r="C47" s="145" t="s">
        <v>44</v>
      </c>
      <c r="D47" s="153">
        <v>74</v>
      </c>
      <c r="E47" s="153">
        <v>1805</v>
      </c>
      <c r="F47" s="153"/>
      <c r="G47" s="153">
        <f t="shared" si="0"/>
        <v>1805</v>
      </c>
      <c r="H47" s="155">
        <f t="shared" si="4"/>
        <v>106.41011135127542</v>
      </c>
    </row>
    <row r="48" spans="1:8" ht="20.100000000000001" customHeight="1" x14ac:dyDescent="0.15">
      <c r="A48" s="136">
        <v>38</v>
      </c>
      <c r="B48" s="4"/>
      <c r="C48" s="145" t="s">
        <v>45</v>
      </c>
      <c r="D48" s="153">
        <v>28</v>
      </c>
      <c r="E48" s="153">
        <v>370</v>
      </c>
      <c r="F48" s="153"/>
      <c r="G48" s="153">
        <f t="shared" si="0"/>
        <v>370</v>
      </c>
      <c r="H48" s="155">
        <f t="shared" si="4"/>
        <v>21.812599002754521</v>
      </c>
    </row>
    <row r="49" spans="1:8" s="157" customFormat="1" ht="20.100000000000001" customHeight="1" x14ac:dyDescent="0.15">
      <c r="A49" s="18"/>
      <c r="B49" s="158" t="s">
        <v>125</v>
      </c>
      <c r="C49" s="144" t="s">
        <v>46</v>
      </c>
      <c r="D49" s="137">
        <f>D50+D51+D52+D53+D54+D55+D56+D57</f>
        <v>423</v>
      </c>
      <c r="E49" s="137">
        <f>E50+E51+E52+E53+E54+E55+E56+E57</f>
        <v>13466</v>
      </c>
      <c r="F49" s="137">
        <f>F50+F51+F52+F53+F54+F55+F56+F57</f>
        <v>0</v>
      </c>
      <c r="G49" s="137">
        <f t="shared" si="0"/>
        <v>13466</v>
      </c>
      <c r="H49" s="137">
        <f>H50+H51+H52+H53+H54+H55+H56+H57</f>
        <v>793.86069775970907</v>
      </c>
    </row>
    <row r="50" spans="1:8" ht="20.100000000000001" customHeight="1" x14ac:dyDescent="0.15">
      <c r="A50" s="136">
        <v>39</v>
      </c>
      <c r="B50" s="4"/>
      <c r="C50" s="145" t="s">
        <v>8</v>
      </c>
      <c r="D50" s="153">
        <v>80</v>
      </c>
      <c r="E50" s="153">
        <v>2667</v>
      </c>
      <c r="F50" s="153"/>
      <c r="G50" s="153">
        <f t="shared" si="0"/>
        <v>2667</v>
      </c>
      <c r="H50" s="155">
        <f t="shared" ref="H50:H57" si="5">75550000/128153*G50/10000</f>
        <v>157.22757173066569</v>
      </c>
    </row>
    <row r="51" spans="1:8" ht="20.100000000000001" customHeight="1" x14ac:dyDescent="0.15">
      <c r="A51" s="136">
        <v>40</v>
      </c>
      <c r="B51" s="4"/>
      <c r="C51" s="146" t="s">
        <v>47</v>
      </c>
      <c r="D51" s="154">
        <v>7</v>
      </c>
      <c r="E51" s="154">
        <v>210</v>
      </c>
      <c r="F51" s="154"/>
      <c r="G51" s="153">
        <f t="shared" si="0"/>
        <v>210</v>
      </c>
      <c r="H51" s="155">
        <f t="shared" si="5"/>
        <v>12.380123758320131</v>
      </c>
    </row>
    <row r="52" spans="1:8" ht="20.100000000000001" customHeight="1" x14ac:dyDescent="0.15">
      <c r="A52" s="136">
        <v>41</v>
      </c>
      <c r="B52" s="4"/>
      <c r="C52" s="146" t="s">
        <v>48</v>
      </c>
      <c r="D52" s="154">
        <v>110</v>
      </c>
      <c r="E52" s="154">
        <v>2314</v>
      </c>
      <c r="F52" s="154"/>
      <c r="G52" s="153">
        <f t="shared" si="0"/>
        <v>2314</v>
      </c>
      <c r="H52" s="155">
        <f t="shared" si="5"/>
        <v>136.4171732226323</v>
      </c>
    </row>
    <row r="53" spans="1:8" ht="20.100000000000001" customHeight="1" x14ac:dyDescent="0.15">
      <c r="A53" s="136">
        <v>42</v>
      </c>
      <c r="B53" s="4"/>
      <c r="C53" s="146" t="s">
        <v>49</v>
      </c>
      <c r="D53" s="154">
        <v>40</v>
      </c>
      <c r="E53" s="154">
        <v>1584</v>
      </c>
      <c r="F53" s="154"/>
      <c r="G53" s="153">
        <f t="shared" si="0"/>
        <v>1584</v>
      </c>
      <c r="H53" s="155">
        <f t="shared" si="5"/>
        <v>93.381504919900436</v>
      </c>
    </row>
    <row r="54" spans="1:8" ht="20.100000000000001" customHeight="1" x14ac:dyDescent="0.15">
      <c r="A54" s="136">
        <v>43</v>
      </c>
      <c r="B54" s="4"/>
      <c r="C54" s="146" t="s">
        <v>50</v>
      </c>
      <c r="D54" s="154">
        <v>46</v>
      </c>
      <c r="E54" s="154">
        <v>1112</v>
      </c>
      <c r="F54" s="154"/>
      <c r="G54" s="153">
        <f t="shared" si="0"/>
        <v>1112</v>
      </c>
      <c r="H54" s="155">
        <f t="shared" si="5"/>
        <v>65.55570294881899</v>
      </c>
    </row>
    <row r="55" spans="1:8" ht="20.100000000000001" customHeight="1" x14ac:dyDescent="0.15">
      <c r="A55" s="136">
        <v>44</v>
      </c>
      <c r="B55" s="4"/>
      <c r="C55" s="146" t="s">
        <v>51</v>
      </c>
      <c r="D55" s="154">
        <v>3</v>
      </c>
      <c r="E55" s="154">
        <v>55</v>
      </c>
      <c r="F55" s="154"/>
      <c r="G55" s="153">
        <f t="shared" si="0"/>
        <v>55</v>
      </c>
      <c r="H55" s="155">
        <f t="shared" si="5"/>
        <v>3.2424133652743201</v>
      </c>
    </row>
    <row r="56" spans="1:8" ht="20.100000000000001" customHeight="1" x14ac:dyDescent="0.15">
      <c r="A56" s="136">
        <v>45</v>
      </c>
      <c r="B56" s="4"/>
      <c r="C56" s="146" t="s">
        <v>52</v>
      </c>
      <c r="D56" s="154">
        <v>116</v>
      </c>
      <c r="E56" s="154">
        <v>4678</v>
      </c>
      <c r="F56" s="154"/>
      <c r="G56" s="153">
        <f t="shared" si="0"/>
        <v>4678</v>
      </c>
      <c r="H56" s="155">
        <f t="shared" si="5"/>
        <v>275.78199495915038</v>
      </c>
    </row>
    <row r="57" spans="1:8" ht="20.100000000000001" customHeight="1" x14ac:dyDescent="0.15">
      <c r="A57" s="136">
        <v>46</v>
      </c>
      <c r="B57" s="4"/>
      <c r="C57" s="146" t="s">
        <v>53</v>
      </c>
      <c r="D57" s="154">
        <v>21</v>
      </c>
      <c r="E57" s="154">
        <v>846</v>
      </c>
      <c r="F57" s="154"/>
      <c r="G57" s="153">
        <f t="shared" si="0"/>
        <v>846</v>
      </c>
      <c r="H57" s="155">
        <f t="shared" si="5"/>
        <v>49.874212854946819</v>
      </c>
    </row>
    <row r="58" spans="1:8" s="157" customFormat="1" ht="20.100000000000001" customHeight="1" x14ac:dyDescent="0.15">
      <c r="A58" s="18"/>
      <c r="B58" s="158" t="s">
        <v>126</v>
      </c>
      <c r="C58" s="144" t="s">
        <v>54</v>
      </c>
      <c r="D58" s="137">
        <f>D59+D60+D61</f>
        <v>135</v>
      </c>
      <c r="E58" s="137">
        <f>E59+E60+E61</f>
        <v>3082</v>
      </c>
      <c r="F58" s="137">
        <f>F59+F60+F61</f>
        <v>0</v>
      </c>
      <c r="G58" s="137">
        <f t="shared" si="0"/>
        <v>3082</v>
      </c>
      <c r="H58" s="137">
        <f>H59+H60+H61</f>
        <v>181.69305439591739</v>
      </c>
    </row>
    <row r="59" spans="1:8" ht="20.100000000000001" customHeight="1" x14ac:dyDescent="0.15">
      <c r="A59" s="136">
        <v>47</v>
      </c>
      <c r="B59" s="4"/>
      <c r="C59" s="145" t="s">
        <v>8</v>
      </c>
      <c r="D59" s="153">
        <v>23</v>
      </c>
      <c r="E59" s="153">
        <v>424</v>
      </c>
      <c r="F59" s="153"/>
      <c r="G59" s="153">
        <f t="shared" si="0"/>
        <v>424</v>
      </c>
      <c r="H59" s="155">
        <f>75550000/128153*G59/10000</f>
        <v>24.996059397751125</v>
      </c>
    </row>
    <row r="60" spans="1:8" ht="20.100000000000001" customHeight="1" x14ac:dyDescent="0.15">
      <c r="A60" s="136">
        <v>48</v>
      </c>
      <c r="B60" s="4"/>
      <c r="C60" s="145" t="s">
        <v>55</v>
      </c>
      <c r="D60" s="153">
        <v>60</v>
      </c>
      <c r="E60" s="153">
        <v>1530</v>
      </c>
      <c r="F60" s="153"/>
      <c r="G60" s="153">
        <f t="shared" si="0"/>
        <v>1530</v>
      </c>
      <c r="H60" s="155">
        <f>75550000/128153*G60/10000</f>
        <v>90.198044524903821</v>
      </c>
    </row>
    <row r="61" spans="1:8" ht="20.100000000000001" customHeight="1" x14ac:dyDescent="0.15">
      <c r="A61" s="136">
        <v>49</v>
      </c>
      <c r="B61" s="4"/>
      <c r="C61" s="145" t="s">
        <v>56</v>
      </c>
      <c r="D61" s="153">
        <v>52</v>
      </c>
      <c r="E61" s="153">
        <v>1128</v>
      </c>
      <c r="F61" s="153"/>
      <c r="G61" s="153">
        <f t="shared" si="0"/>
        <v>1128</v>
      </c>
      <c r="H61" s="155">
        <f>75550000/128153*G61/10000</f>
        <v>66.498950473262425</v>
      </c>
    </row>
    <row r="62" spans="1:8" s="157" customFormat="1" ht="20.100000000000001" customHeight="1" x14ac:dyDescent="0.15">
      <c r="A62" s="18"/>
      <c r="B62" s="158" t="s">
        <v>127</v>
      </c>
      <c r="C62" s="144" t="s">
        <v>57</v>
      </c>
      <c r="D62" s="137">
        <f>D63+D64+D65+D66+D67</f>
        <v>564</v>
      </c>
      <c r="E62" s="137">
        <f>E63+E64+E65+E66+E67</f>
        <v>12104</v>
      </c>
      <c r="F62" s="137">
        <f>F63+F64+F65+F66+F67</f>
        <v>161</v>
      </c>
      <c r="G62" s="137">
        <f t="shared" si="0"/>
        <v>12265</v>
      </c>
      <c r="H62" s="137">
        <f>H63+H64+H65+H66+H67</f>
        <v>723.05818045617343</v>
      </c>
    </row>
    <row r="63" spans="1:8" ht="24" customHeight="1" x14ac:dyDescent="0.15">
      <c r="A63" s="136">
        <v>50</v>
      </c>
      <c r="B63" s="4"/>
      <c r="C63" s="147" t="s">
        <v>128</v>
      </c>
      <c r="D63" s="153">
        <v>42</v>
      </c>
      <c r="E63" s="153">
        <v>1091</v>
      </c>
      <c r="F63" s="153">
        <v>51</v>
      </c>
      <c r="G63" s="153">
        <f t="shared" si="0"/>
        <v>1142</v>
      </c>
      <c r="H63" s="155">
        <f>75550000/128153*G63/10000</f>
        <v>67.324292057150444</v>
      </c>
    </row>
    <row r="64" spans="1:8" ht="20.100000000000001" customHeight="1" x14ac:dyDescent="0.15">
      <c r="A64" s="136">
        <v>51</v>
      </c>
      <c r="B64" s="4"/>
      <c r="C64" s="145" t="s">
        <v>58</v>
      </c>
      <c r="D64" s="153">
        <v>64</v>
      </c>
      <c r="E64" s="153">
        <v>1886</v>
      </c>
      <c r="F64" s="153"/>
      <c r="G64" s="153">
        <f t="shared" si="0"/>
        <v>1886</v>
      </c>
      <c r="H64" s="155">
        <f>75550000/128153*G64/10000</f>
        <v>111.18530194377033</v>
      </c>
    </row>
    <row r="65" spans="1:8" ht="20.100000000000001" customHeight="1" x14ac:dyDescent="0.15">
      <c r="A65" s="136">
        <v>52</v>
      </c>
      <c r="B65" s="4"/>
      <c r="C65" s="145" t="s">
        <v>59</v>
      </c>
      <c r="D65" s="153">
        <v>88</v>
      </c>
      <c r="E65" s="153">
        <v>1341</v>
      </c>
      <c r="F65" s="153"/>
      <c r="G65" s="153">
        <f t="shared" si="0"/>
        <v>1341</v>
      </c>
      <c r="H65" s="155">
        <f>75550000/128153*G65/10000</f>
        <v>79.055933142415697</v>
      </c>
    </row>
    <row r="66" spans="1:8" ht="20.100000000000001" customHeight="1" x14ac:dyDescent="0.15">
      <c r="A66" s="136">
        <v>53</v>
      </c>
      <c r="B66" s="4"/>
      <c r="C66" s="145" t="s">
        <v>60</v>
      </c>
      <c r="D66" s="153">
        <v>102</v>
      </c>
      <c r="E66" s="153">
        <v>2221</v>
      </c>
      <c r="F66" s="153">
        <v>43</v>
      </c>
      <c r="G66" s="153">
        <f t="shared" si="0"/>
        <v>2264</v>
      </c>
      <c r="H66" s="155">
        <f>75550000/128153*G66/10000</f>
        <v>133.46952470874658</v>
      </c>
    </row>
    <row r="67" spans="1:8" ht="20.100000000000001" customHeight="1" x14ac:dyDescent="0.15">
      <c r="A67" s="136">
        <v>54</v>
      </c>
      <c r="B67" s="4"/>
      <c r="C67" s="145" t="s">
        <v>61</v>
      </c>
      <c r="D67" s="153">
        <v>268</v>
      </c>
      <c r="E67" s="153">
        <v>5565</v>
      </c>
      <c r="F67" s="153">
        <v>67</v>
      </c>
      <c r="G67" s="153">
        <f t="shared" si="0"/>
        <v>5632</v>
      </c>
      <c r="H67" s="155">
        <f>75550000/128153*G67/10000</f>
        <v>332.0231286040904</v>
      </c>
    </row>
    <row r="68" spans="1:8" s="157" customFormat="1" ht="20.100000000000001" customHeight="1" x14ac:dyDescent="0.15">
      <c r="A68" s="18"/>
      <c r="B68" s="158" t="s">
        <v>129</v>
      </c>
      <c r="C68" s="144" t="s">
        <v>62</v>
      </c>
      <c r="D68" s="137">
        <f>D69+D70+D71+D72+D73+D74+D75+D76+D77+D78</f>
        <v>388</v>
      </c>
      <c r="E68" s="137">
        <f>E69+E70+E71+E72+E73+E74+E75+E76+E77+E78</f>
        <v>14644</v>
      </c>
      <c r="F68" s="137">
        <f>F69+F70+F71+F72+F73+F74+F75+F76+F77+F78</f>
        <v>182</v>
      </c>
      <c r="G68" s="137">
        <f t="shared" si="0"/>
        <v>14826</v>
      </c>
      <c r="H68" s="137">
        <f>H69+H70+H71+H72+H73+H74+H75+H76+H77+H78</f>
        <v>874.03673733740141</v>
      </c>
    </row>
    <row r="69" spans="1:8" ht="20.100000000000001" customHeight="1" x14ac:dyDescent="0.15">
      <c r="A69" s="136">
        <v>55</v>
      </c>
      <c r="B69" s="4"/>
      <c r="C69" s="148" t="s">
        <v>8</v>
      </c>
      <c r="D69" s="153">
        <v>88</v>
      </c>
      <c r="E69" s="153">
        <v>3636</v>
      </c>
      <c r="F69" s="153">
        <v>81</v>
      </c>
      <c r="G69" s="153">
        <f t="shared" si="0"/>
        <v>3717</v>
      </c>
      <c r="H69" s="155">
        <f t="shared" ref="H69:H78" si="6">75550000/128153*G69/10000</f>
        <v>219.12819052226638</v>
      </c>
    </row>
    <row r="70" spans="1:8" ht="20.100000000000001" customHeight="1" x14ac:dyDescent="0.15">
      <c r="A70" s="136">
        <v>56</v>
      </c>
      <c r="B70" s="4"/>
      <c r="C70" s="148" t="s">
        <v>63</v>
      </c>
      <c r="D70" s="153">
        <v>20</v>
      </c>
      <c r="E70" s="153">
        <v>647</v>
      </c>
      <c r="F70" s="153">
        <v>20</v>
      </c>
      <c r="G70" s="153">
        <f t="shared" ref="G70:G110" si="7">E70+F70</f>
        <v>667</v>
      </c>
      <c r="H70" s="155">
        <f t="shared" si="6"/>
        <v>39.321631175235851</v>
      </c>
    </row>
    <row r="71" spans="1:8" ht="20.100000000000001" customHeight="1" x14ac:dyDescent="0.15">
      <c r="A71" s="136">
        <v>57</v>
      </c>
      <c r="B71" s="4"/>
      <c r="C71" s="148" t="s">
        <v>64</v>
      </c>
      <c r="D71" s="153">
        <v>33</v>
      </c>
      <c r="E71" s="153">
        <v>1092</v>
      </c>
      <c r="F71" s="153">
        <v>61</v>
      </c>
      <c r="G71" s="153">
        <f t="shared" si="7"/>
        <v>1153</v>
      </c>
      <c r="H71" s="155">
        <f t="shared" si="6"/>
        <v>67.972774730205302</v>
      </c>
    </row>
    <row r="72" spans="1:8" ht="20.100000000000001" customHeight="1" x14ac:dyDescent="0.15">
      <c r="A72" s="136">
        <v>58</v>
      </c>
      <c r="B72" s="4"/>
      <c r="C72" s="148" t="s">
        <v>65</v>
      </c>
      <c r="D72" s="153">
        <v>13</v>
      </c>
      <c r="E72" s="153">
        <v>340</v>
      </c>
      <c r="F72" s="153"/>
      <c r="G72" s="153">
        <f t="shared" si="7"/>
        <v>340</v>
      </c>
      <c r="H72" s="155">
        <f t="shared" si="6"/>
        <v>20.04400989442307</v>
      </c>
    </row>
    <row r="73" spans="1:8" ht="20.100000000000001" customHeight="1" x14ac:dyDescent="0.15">
      <c r="A73" s="136">
        <v>59</v>
      </c>
      <c r="B73" s="4"/>
      <c r="C73" s="148" t="s">
        <v>66</v>
      </c>
      <c r="D73" s="153">
        <v>1</v>
      </c>
      <c r="E73" s="153">
        <v>319</v>
      </c>
      <c r="F73" s="153"/>
      <c r="G73" s="153">
        <f t="shared" si="7"/>
        <v>319</v>
      </c>
      <c r="H73" s="155">
        <f t="shared" si="6"/>
        <v>18.80599751859106</v>
      </c>
    </row>
    <row r="74" spans="1:8" ht="20.100000000000001" customHeight="1" x14ac:dyDescent="0.15">
      <c r="A74" s="136">
        <v>60</v>
      </c>
      <c r="B74" s="4"/>
      <c r="C74" s="148" t="s">
        <v>112</v>
      </c>
      <c r="D74" s="153">
        <v>9</v>
      </c>
      <c r="E74" s="153">
        <v>207</v>
      </c>
      <c r="F74" s="153"/>
      <c r="G74" s="153">
        <f t="shared" si="7"/>
        <v>207</v>
      </c>
      <c r="H74" s="155">
        <f t="shared" si="6"/>
        <v>12.203264847486986</v>
      </c>
    </row>
    <row r="75" spans="1:8" ht="20.100000000000001" customHeight="1" x14ac:dyDescent="0.15">
      <c r="A75" s="136">
        <v>61</v>
      </c>
      <c r="B75" s="4"/>
      <c r="C75" s="148" t="s">
        <v>68</v>
      </c>
      <c r="D75" s="153"/>
      <c r="E75" s="153"/>
      <c r="F75" s="153"/>
      <c r="G75" s="153">
        <f t="shared" si="7"/>
        <v>0</v>
      </c>
      <c r="H75" s="155">
        <f t="shared" si="6"/>
        <v>0</v>
      </c>
    </row>
    <row r="76" spans="1:8" ht="20.100000000000001" customHeight="1" x14ac:dyDescent="0.15">
      <c r="A76" s="136">
        <v>62</v>
      </c>
      <c r="B76" s="4"/>
      <c r="C76" s="148" t="s">
        <v>69</v>
      </c>
      <c r="D76" s="153">
        <v>3</v>
      </c>
      <c r="E76" s="153">
        <v>90</v>
      </c>
      <c r="F76" s="153"/>
      <c r="G76" s="153">
        <f t="shared" si="7"/>
        <v>90</v>
      </c>
      <c r="H76" s="155">
        <f t="shared" si="6"/>
        <v>5.305767324994342</v>
      </c>
    </row>
    <row r="77" spans="1:8" ht="20.100000000000001" customHeight="1" x14ac:dyDescent="0.15">
      <c r="A77" s="136">
        <v>63</v>
      </c>
      <c r="B77" s="4"/>
      <c r="C77" s="148" t="s">
        <v>70</v>
      </c>
      <c r="D77" s="153">
        <v>104</v>
      </c>
      <c r="E77" s="153">
        <v>4077</v>
      </c>
      <c r="F77" s="153">
        <v>20</v>
      </c>
      <c r="G77" s="153">
        <f t="shared" si="7"/>
        <v>4097</v>
      </c>
      <c r="H77" s="155">
        <f t="shared" si="6"/>
        <v>241.530319227798</v>
      </c>
    </row>
    <row r="78" spans="1:8" ht="20.100000000000001" customHeight="1" x14ac:dyDescent="0.15">
      <c r="A78" s="136">
        <v>64</v>
      </c>
      <c r="B78" s="4"/>
      <c r="C78" s="148" t="s">
        <v>71</v>
      </c>
      <c r="D78" s="153">
        <v>117</v>
      </c>
      <c r="E78" s="153">
        <v>4236</v>
      </c>
      <c r="F78" s="153"/>
      <c r="G78" s="153">
        <f t="shared" si="7"/>
        <v>4236</v>
      </c>
      <c r="H78" s="155">
        <f t="shared" si="6"/>
        <v>249.72478209640039</v>
      </c>
    </row>
    <row r="79" spans="1:8" s="157" customFormat="1" ht="20.100000000000001" customHeight="1" x14ac:dyDescent="0.15">
      <c r="A79" s="18"/>
      <c r="B79" s="158" t="s">
        <v>130</v>
      </c>
      <c r="C79" s="144" t="s">
        <v>72</v>
      </c>
      <c r="D79" s="137">
        <f>D80+D81+D82+D83+D84+D85+D86+D87+D88+D89</f>
        <v>252</v>
      </c>
      <c r="E79" s="137">
        <f>E80+E81+E82+E83+E84+E85+E86+E87+E88+E89</f>
        <v>9675</v>
      </c>
      <c r="F79" s="137">
        <f>F80+F81+F82+F83+F84+F85+F86+F87+F88+F89</f>
        <v>2</v>
      </c>
      <c r="G79" s="137">
        <f t="shared" si="7"/>
        <v>9677</v>
      </c>
      <c r="H79" s="137">
        <f>H80+H81+H82+H83+H84+H85+H86+H87+H88+H89</f>
        <v>570.48789337744722</v>
      </c>
    </row>
    <row r="80" spans="1:8" ht="20.100000000000001" customHeight="1" x14ac:dyDescent="0.15">
      <c r="A80" s="136">
        <v>65</v>
      </c>
      <c r="B80" s="4"/>
      <c r="C80" s="145" t="s">
        <v>8</v>
      </c>
      <c r="D80" s="153">
        <v>17</v>
      </c>
      <c r="E80" s="153">
        <v>510</v>
      </c>
      <c r="F80" s="153"/>
      <c r="G80" s="153">
        <f t="shared" si="7"/>
        <v>510</v>
      </c>
      <c r="H80" s="155">
        <f t="shared" ref="H80:H89" si="8">75550000/128153*G80/10000</f>
        <v>30.066014841634605</v>
      </c>
    </row>
    <row r="81" spans="1:8" ht="20.100000000000001" customHeight="1" x14ac:dyDescent="0.15">
      <c r="A81" s="136">
        <v>66</v>
      </c>
      <c r="B81" s="4"/>
      <c r="C81" s="149" t="s">
        <v>73</v>
      </c>
      <c r="D81" s="153">
        <v>141</v>
      </c>
      <c r="E81" s="153">
        <v>7149</v>
      </c>
      <c r="F81" s="153">
        <v>2</v>
      </c>
      <c r="G81" s="153">
        <f t="shared" si="7"/>
        <v>7151</v>
      </c>
      <c r="H81" s="155">
        <f t="shared" si="8"/>
        <v>421.57269045593932</v>
      </c>
    </row>
    <row r="82" spans="1:8" ht="20.100000000000001" customHeight="1" x14ac:dyDescent="0.15">
      <c r="A82" s="136">
        <v>67</v>
      </c>
      <c r="B82" s="4"/>
      <c r="C82" s="149" t="s">
        <v>74</v>
      </c>
      <c r="D82" s="153">
        <v>32</v>
      </c>
      <c r="E82" s="153">
        <v>670</v>
      </c>
      <c r="F82" s="153"/>
      <c r="G82" s="153">
        <f t="shared" si="7"/>
        <v>670</v>
      </c>
      <c r="H82" s="155">
        <f t="shared" si="8"/>
        <v>39.49849008606899</v>
      </c>
    </row>
    <row r="83" spans="1:8" ht="20.100000000000001" customHeight="1" x14ac:dyDescent="0.15">
      <c r="A83" s="136">
        <v>68</v>
      </c>
      <c r="B83" s="4"/>
      <c r="C83" s="149" t="s">
        <v>75</v>
      </c>
      <c r="D83" s="153">
        <v>32</v>
      </c>
      <c r="E83" s="153">
        <v>848</v>
      </c>
      <c r="F83" s="153"/>
      <c r="G83" s="153">
        <f t="shared" si="7"/>
        <v>848</v>
      </c>
      <c r="H83" s="155">
        <f t="shared" si="8"/>
        <v>49.99211879550225</v>
      </c>
    </row>
    <row r="84" spans="1:8" ht="20.100000000000001" customHeight="1" x14ac:dyDescent="0.15">
      <c r="A84" s="136">
        <v>69</v>
      </c>
      <c r="B84" s="4"/>
      <c r="C84" s="149" t="s">
        <v>76</v>
      </c>
      <c r="D84" s="153">
        <v>4</v>
      </c>
      <c r="E84" s="153">
        <v>40</v>
      </c>
      <c r="F84" s="153"/>
      <c r="G84" s="153">
        <f t="shared" si="7"/>
        <v>40</v>
      </c>
      <c r="H84" s="155">
        <f t="shared" si="8"/>
        <v>2.3581188111085969</v>
      </c>
    </row>
    <row r="85" spans="1:8" ht="20.100000000000001" customHeight="1" x14ac:dyDescent="0.15">
      <c r="A85" s="136">
        <v>70</v>
      </c>
      <c r="B85" s="4"/>
      <c r="C85" s="149" t="s">
        <v>77</v>
      </c>
      <c r="D85" s="153">
        <v>3</v>
      </c>
      <c r="E85" s="153">
        <v>30</v>
      </c>
      <c r="F85" s="153"/>
      <c r="G85" s="153">
        <f t="shared" si="7"/>
        <v>30</v>
      </c>
      <c r="H85" s="155">
        <f t="shared" si="8"/>
        <v>1.7685891083314476</v>
      </c>
    </row>
    <row r="86" spans="1:8" ht="20.100000000000001" customHeight="1" x14ac:dyDescent="0.15">
      <c r="A86" s="136">
        <v>71</v>
      </c>
      <c r="B86" s="4"/>
      <c r="C86" s="149" t="s">
        <v>78</v>
      </c>
      <c r="D86" s="153"/>
      <c r="E86" s="153"/>
      <c r="F86" s="153"/>
      <c r="G86" s="153">
        <f t="shared" si="7"/>
        <v>0</v>
      </c>
      <c r="H86" s="155">
        <f t="shared" si="8"/>
        <v>0</v>
      </c>
    </row>
    <row r="87" spans="1:8" ht="20.100000000000001" customHeight="1" x14ac:dyDescent="0.15">
      <c r="A87" s="136">
        <v>72</v>
      </c>
      <c r="B87" s="4"/>
      <c r="C87" s="149" t="s">
        <v>79</v>
      </c>
      <c r="D87" s="153">
        <v>6</v>
      </c>
      <c r="E87" s="153">
        <v>238</v>
      </c>
      <c r="F87" s="153"/>
      <c r="G87" s="153">
        <f t="shared" si="7"/>
        <v>238</v>
      </c>
      <c r="H87" s="155">
        <f t="shared" si="8"/>
        <v>14.030806926096149</v>
      </c>
    </row>
    <row r="88" spans="1:8" ht="20.100000000000001" customHeight="1" x14ac:dyDescent="0.15">
      <c r="A88" s="136">
        <v>73</v>
      </c>
      <c r="B88" s="4"/>
      <c r="C88" s="149" t="s">
        <v>80</v>
      </c>
      <c r="D88" s="153"/>
      <c r="E88" s="153"/>
      <c r="F88" s="153"/>
      <c r="G88" s="153">
        <f t="shared" si="7"/>
        <v>0</v>
      </c>
      <c r="H88" s="155">
        <f t="shared" si="8"/>
        <v>0</v>
      </c>
    </row>
    <row r="89" spans="1:8" ht="20.100000000000001" customHeight="1" x14ac:dyDescent="0.15">
      <c r="A89" s="136">
        <v>74</v>
      </c>
      <c r="B89" s="4"/>
      <c r="C89" s="149" t="s">
        <v>81</v>
      </c>
      <c r="D89" s="153">
        <v>17</v>
      </c>
      <c r="E89" s="153">
        <v>190</v>
      </c>
      <c r="F89" s="153"/>
      <c r="G89" s="153">
        <f t="shared" si="7"/>
        <v>190</v>
      </c>
      <c r="H89" s="155">
        <f t="shared" si="8"/>
        <v>11.201064352765833</v>
      </c>
    </row>
    <row r="90" spans="1:8" s="157" customFormat="1" ht="20.100000000000001" customHeight="1" x14ac:dyDescent="0.15">
      <c r="A90" s="18"/>
      <c r="B90" s="158" t="s">
        <v>131</v>
      </c>
      <c r="C90" s="144" t="s">
        <v>82</v>
      </c>
      <c r="D90" s="137">
        <f>D91+D92+D93+D94+D95</f>
        <v>231</v>
      </c>
      <c r="E90" s="137">
        <f>E91+E92+E93+E94+E95</f>
        <v>5580</v>
      </c>
      <c r="F90" s="137">
        <f>F91+F92+F93+F94+F95</f>
        <v>0</v>
      </c>
      <c r="G90" s="137">
        <f t="shared" si="7"/>
        <v>5580</v>
      </c>
      <c r="H90" s="137">
        <f>H91+H92+H93+H94+H95</f>
        <v>328.95757414964925</v>
      </c>
    </row>
    <row r="91" spans="1:8" ht="20.100000000000001" customHeight="1" x14ac:dyDescent="0.15">
      <c r="A91" s="136">
        <v>75</v>
      </c>
      <c r="B91" s="4"/>
      <c r="C91" s="145" t="s">
        <v>8</v>
      </c>
      <c r="D91" s="153">
        <v>7</v>
      </c>
      <c r="E91" s="153">
        <v>286</v>
      </c>
      <c r="F91" s="153"/>
      <c r="G91" s="153">
        <f t="shared" si="7"/>
        <v>286</v>
      </c>
      <c r="H91" s="155">
        <f>75550000/128153*G91/10000</f>
        <v>16.860549499426465</v>
      </c>
    </row>
    <row r="92" spans="1:8" ht="20.100000000000001" customHeight="1" x14ac:dyDescent="0.15">
      <c r="A92" s="136">
        <v>76</v>
      </c>
      <c r="B92" s="4"/>
      <c r="C92" s="145" t="s">
        <v>83</v>
      </c>
      <c r="D92" s="153">
        <v>10</v>
      </c>
      <c r="E92" s="153">
        <v>118</v>
      </c>
      <c r="F92" s="153"/>
      <c r="G92" s="153">
        <f t="shared" si="7"/>
        <v>118</v>
      </c>
      <c r="H92" s="155">
        <f>75550000/128153*G92/10000</f>
        <v>6.9564504927703599</v>
      </c>
    </row>
    <row r="93" spans="1:8" ht="20.100000000000001" customHeight="1" x14ac:dyDescent="0.15">
      <c r="A93" s="136">
        <v>77</v>
      </c>
      <c r="B93" s="4"/>
      <c r="C93" s="145" t="s">
        <v>84</v>
      </c>
      <c r="D93" s="153">
        <v>8</v>
      </c>
      <c r="E93" s="153">
        <v>160</v>
      </c>
      <c r="F93" s="153"/>
      <c r="G93" s="153">
        <f t="shared" si="7"/>
        <v>160</v>
      </c>
      <c r="H93" s="155">
        <f>75550000/128153*G93/10000</f>
        <v>9.4324752444343876</v>
      </c>
    </row>
    <row r="94" spans="1:8" ht="20.100000000000001" customHeight="1" x14ac:dyDescent="0.15">
      <c r="A94" s="136">
        <v>78</v>
      </c>
      <c r="B94" s="4"/>
      <c r="C94" s="145" t="s">
        <v>85</v>
      </c>
      <c r="D94" s="153">
        <v>44</v>
      </c>
      <c r="E94" s="153">
        <v>902</v>
      </c>
      <c r="F94" s="153"/>
      <c r="G94" s="153">
        <f t="shared" si="7"/>
        <v>902</v>
      </c>
      <c r="H94" s="155">
        <f>75550000/128153*G94/10000</f>
        <v>53.175579190498858</v>
      </c>
    </row>
    <row r="95" spans="1:8" ht="20.100000000000001" customHeight="1" x14ac:dyDescent="0.15">
      <c r="A95" s="136">
        <v>79</v>
      </c>
      <c r="B95" s="4"/>
      <c r="C95" s="145" t="s">
        <v>86</v>
      </c>
      <c r="D95" s="153">
        <v>162</v>
      </c>
      <c r="E95" s="153">
        <v>4114</v>
      </c>
      <c r="F95" s="153"/>
      <c r="G95" s="153">
        <f t="shared" si="7"/>
        <v>4114</v>
      </c>
      <c r="H95" s="155">
        <f>75550000/128153*G95/10000</f>
        <v>242.53251972251917</v>
      </c>
    </row>
    <row r="96" spans="1:8" s="157" customFormat="1" ht="20.100000000000001" customHeight="1" x14ac:dyDescent="0.15">
      <c r="A96" s="18"/>
      <c r="B96" s="158" t="s">
        <v>132</v>
      </c>
      <c r="C96" s="144" t="s">
        <v>87</v>
      </c>
      <c r="D96" s="137">
        <f>D97+D98+D99+D100+D101+D102+D103+D104+D105+D106+D107+D108+D109</f>
        <v>1040</v>
      </c>
      <c r="E96" s="137">
        <f>E97+E98+E99+E100+E101+E102+E103+E104+E105+E106+E107+E108+E109</f>
        <v>30833</v>
      </c>
      <c r="F96" s="137">
        <f>F97+F98+F99+F100+F101+F102+F103+F104+F105+F106+F107+F108+F109</f>
        <v>0</v>
      </c>
      <c r="G96" s="137">
        <f t="shared" si="7"/>
        <v>30833</v>
      </c>
      <c r="H96" s="137">
        <f>H97+H98+H99+H100+H101+H102+H103+H104+H105+H106+H107+H108+H109</f>
        <v>1817.6969325727839</v>
      </c>
    </row>
    <row r="97" spans="1:8" ht="20.100000000000001" customHeight="1" x14ac:dyDescent="0.15">
      <c r="A97" s="136">
        <v>80</v>
      </c>
      <c r="B97" s="4"/>
      <c r="C97" s="145" t="s">
        <v>8</v>
      </c>
      <c r="D97" s="153"/>
      <c r="E97" s="153"/>
      <c r="F97" s="153"/>
      <c r="G97" s="153">
        <f t="shared" si="7"/>
        <v>0</v>
      </c>
      <c r="H97" s="155">
        <f t="shared" ref="H97:H109" si="9">75550000/128153*G97/10000</f>
        <v>0</v>
      </c>
    </row>
    <row r="98" spans="1:8" ht="20.100000000000001" customHeight="1" x14ac:dyDescent="0.15">
      <c r="A98" s="136">
        <v>81</v>
      </c>
      <c r="B98" s="4"/>
      <c r="C98" s="145" t="s">
        <v>88</v>
      </c>
      <c r="D98" s="153">
        <v>354</v>
      </c>
      <c r="E98" s="153">
        <v>10350</v>
      </c>
      <c r="F98" s="153"/>
      <c r="G98" s="153">
        <f t="shared" si="7"/>
        <v>10350</v>
      </c>
      <c r="H98" s="155">
        <f t="shared" si="9"/>
        <v>610.16324237434935</v>
      </c>
    </row>
    <row r="99" spans="1:8" ht="20.100000000000001" customHeight="1" x14ac:dyDescent="0.15">
      <c r="A99" s="136">
        <v>82</v>
      </c>
      <c r="B99" s="4"/>
      <c r="C99" s="149" t="s">
        <v>89</v>
      </c>
      <c r="D99" s="153">
        <v>126</v>
      </c>
      <c r="E99" s="153">
        <v>4141</v>
      </c>
      <c r="F99" s="153"/>
      <c r="G99" s="153">
        <f t="shared" si="7"/>
        <v>4141</v>
      </c>
      <c r="H99" s="155">
        <f t="shared" si="9"/>
        <v>244.12424992001746</v>
      </c>
    </row>
    <row r="100" spans="1:8" ht="20.100000000000001" customHeight="1" x14ac:dyDescent="0.15">
      <c r="A100" s="136">
        <v>83</v>
      </c>
      <c r="B100" s="5"/>
      <c r="C100" s="150" t="s">
        <v>90</v>
      </c>
      <c r="D100" s="153">
        <v>89</v>
      </c>
      <c r="E100" s="153">
        <v>2963</v>
      </c>
      <c r="F100" s="153"/>
      <c r="G100" s="153">
        <f t="shared" si="7"/>
        <v>2963</v>
      </c>
      <c r="H100" s="155">
        <f t="shared" si="9"/>
        <v>174.67765093286928</v>
      </c>
    </row>
    <row r="101" spans="1:8" ht="20.100000000000001" customHeight="1" x14ac:dyDescent="0.15">
      <c r="A101" s="136">
        <v>84</v>
      </c>
      <c r="B101" s="5"/>
      <c r="C101" s="151" t="s">
        <v>113</v>
      </c>
      <c r="D101" s="153">
        <v>65</v>
      </c>
      <c r="E101" s="153">
        <v>1601</v>
      </c>
      <c r="F101" s="153"/>
      <c r="G101" s="153">
        <f t="shared" si="7"/>
        <v>1601</v>
      </c>
      <c r="H101" s="155">
        <f t="shared" si="9"/>
        <v>94.383705414621573</v>
      </c>
    </row>
    <row r="102" spans="1:8" ht="20.100000000000001" customHeight="1" x14ac:dyDescent="0.15">
      <c r="A102" s="136">
        <v>85</v>
      </c>
      <c r="B102" s="5"/>
      <c r="C102" s="150" t="s">
        <v>114</v>
      </c>
      <c r="D102" s="153">
        <v>20</v>
      </c>
      <c r="E102" s="153">
        <v>307</v>
      </c>
      <c r="F102" s="153"/>
      <c r="G102" s="153">
        <f t="shared" si="7"/>
        <v>307</v>
      </c>
      <c r="H102" s="155">
        <f t="shared" si="9"/>
        <v>18.098561875258479</v>
      </c>
    </row>
    <row r="103" spans="1:8" ht="20.100000000000001" customHeight="1" x14ac:dyDescent="0.15">
      <c r="A103" s="136">
        <v>86</v>
      </c>
      <c r="B103" s="5"/>
      <c r="C103" s="150" t="s">
        <v>115</v>
      </c>
      <c r="D103" s="153">
        <v>99</v>
      </c>
      <c r="E103" s="153">
        <v>3183</v>
      </c>
      <c r="F103" s="153"/>
      <c r="G103" s="153">
        <f t="shared" si="7"/>
        <v>3183</v>
      </c>
      <c r="H103" s="155">
        <f t="shared" si="9"/>
        <v>187.64730439396658</v>
      </c>
    </row>
    <row r="104" spans="1:8" ht="20.100000000000001" customHeight="1" x14ac:dyDescent="0.15">
      <c r="A104" s="136">
        <v>87</v>
      </c>
      <c r="B104" s="5"/>
      <c r="C104" s="150" t="s">
        <v>94</v>
      </c>
      <c r="D104" s="153">
        <v>83</v>
      </c>
      <c r="E104" s="153">
        <v>2016</v>
      </c>
      <c r="F104" s="153"/>
      <c r="G104" s="153">
        <f t="shared" si="7"/>
        <v>2016</v>
      </c>
      <c r="H104" s="155">
        <f t="shared" si="9"/>
        <v>118.84918807987326</v>
      </c>
    </row>
    <row r="105" spans="1:8" ht="20.100000000000001" customHeight="1" x14ac:dyDescent="0.15">
      <c r="A105" s="136">
        <v>88</v>
      </c>
      <c r="B105" s="5"/>
      <c r="C105" s="150" t="s">
        <v>95</v>
      </c>
      <c r="D105" s="153">
        <v>134</v>
      </c>
      <c r="E105" s="153">
        <v>4416</v>
      </c>
      <c r="F105" s="153"/>
      <c r="G105" s="153">
        <f t="shared" si="7"/>
        <v>4416</v>
      </c>
      <c r="H105" s="155">
        <f t="shared" si="9"/>
        <v>260.33631674638906</v>
      </c>
    </row>
    <row r="106" spans="1:8" ht="20.100000000000001" customHeight="1" x14ac:dyDescent="0.15">
      <c r="A106" s="136">
        <v>89</v>
      </c>
      <c r="B106" s="5"/>
      <c r="C106" s="150" t="s">
        <v>96</v>
      </c>
      <c r="D106" s="153">
        <v>3</v>
      </c>
      <c r="E106" s="153">
        <v>70</v>
      </c>
      <c r="F106" s="153"/>
      <c r="G106" s="153">
        <f t="shared" si="7"/>
        <v>70</v>
      </c>
      <c r="H106" s="155">
        <f t="shared" si="9"/>
        <v>4.1267079194400447</v>
      </c>
    </row>
    <row r="107" spans="1:8" ht="20.100000000000001" customHeight="1" x14ac:dyDescent="0.15">
      <c r="A107" s="136">
        <v>90</v>
      </c>
      <c r="B107" s="5"/>
      <c r="C107" s="150" t="s">
        <v>97</v>
      </c>
      <c r="D107" s="153">
        <v>61</v>
      </c>
      <c r="E107" s="153">
        <v>1706</v>
      </c>
      <c r="F107" s="153"/>
      <c r="G107" s="153">
        <f t="shared" si="7"/>
        <v>1706</v>
      </c>
      <c r="H107" s="155">
        <f t="shared" si="9"/>
        <v>100.57376729378164</v>
      </c>
    </row>
    <row r="108" spans="1:8" ht="20.100000000000001" customHeight="1" x14ac:dyDescent="0.15">
      <c r="A108" s="136">
        <v>91</v>
      </c>
      <c r="B108" s="5"/>
      <c r="C108" s="150" t="s">
        <v>116</v>
      </c>
      <c r="D108" s="153">
        <v>6</v>
      </c>
      <c r="E108" s="153">
        <v>80</v>
      </c>
      <c r="F108" s="153"/>
      <c r="G108" s="153">
        <f t="shared" si="7"/>
        <v>80</v>
      </c>
      <c r="H108" s="155">
        <f t="shared" si="9"/>
        <v>4.7162376222171938</v>
      </c>
    </row>
    <row r="109" spans="1:8" ht="20.100000000000001" customHeight="1" x14ac:dyDescent="0.15">
      <c r="A109" s="136">
        <v>92</v>
      </c>
      <c r="B109" s="5"/>
      <c r="C109" s="150" t="s">
        <v>117</v>
      </c>
      <c r="D109" s="153"/>
      <c r="E109" s="153"/>
      <c r="F109" s="153"/>
      <c r="G109" s="153">
        <f t="shared" si="7"/>
        <v>0</v>
      </c>
      <c r="H109" s="155">
        <f t="shared" si="9"/>
        <v>0</v>
      </c>
    </row>
    <row r="110" spans="1:8" s="157" customFormat="1" ht="25.5" customHeight="1" x14ac:dyDescent="0.15">
      <c r="A110" s="18">
        <v>93</v>
      </c>
      <c r="B110" s="159" t="s">
        <v>133</v>
      </c>
      <c r="C110" s="152" t="s">
        <v>100</v>
      </c>
      <c r="D110" s="160">
        <v>247</v>
      </c>
      <c r="E110" s="160">
        <v>7098</v>
      </c>
      <c r="F110" s="160">
        <v>81</v>
      </c>
      <c r="G110" s="137">
        <f t="shared" si="7"/>
        <v>7179</v>
      </c>
      <c r="H110" s="130">
        <f>75550000/128153*G110/10000</f>
        <v>423.22337362371542</v>
      </c>
    </row>
    <row r="111" spans="1:8" ht="20.100000000000001" customHeight="1" x14ac:dyDescent="0.15">
      <c r="A111" s="138"/>
      <c r="B111" s="297" t="s">
        <v>229</v>
      </c>
      <c r="C111" s="297"/>
      <c r="D111" s="297"/>
      <c r="E111" s="297"/>
      <c r="F111" s="297"/>
      <c r="G111" s="297"/>
      <c r="H111" s="297"/>
    </row>
    <row r="112" spans="1:8" ht="20.100000000000001" customHeight="1" x14ac:dyDescent="0.15">
      <c r="A112" s="138"/>
      <c r="B112" s="294" t="s">
        <v>230</v>
      </c>
      <c r="C112" s="294"/>
      <c r="D112" s="294"/>
      <c r="E112" s="294"/>
      <c r="F112" s="294"/>
      <c r="G112" s="294"/>
      <c r="H112" s="294"/>
    </row>
  </sheetData>
  <mergeCells count="5">
    <mergeCell ref="A1:C1"/>
    <mergeCell ref="B112:H112"/>
    <mergeCell ref="B4:C4"/>
    <mergeCell ref="B111:H111"/>
    <mergeCell ref="A2:H2"/>
  </mergeCells>
  <phoneticPr fontId="9" type="noConversion"/>
  <pageMargins left="0.70866141732283472" right="0.70866141732283472" top="0.74803149606299213" bottom="0.74803149606299213" header="0.31496062992125984" footer="0.31496062992125984"/>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7"/>
  <sheetViews>
    <sheetView workbookViewId="0">
      <selection activeCell="K15" sqref="K15"/>
    </sheetView>
  </sheetViews>
  <sheetFormatPr defaultRowHeight="13.5" x14ac:dyDescent="0.15"/>
  <cols>
    <col min="1" max="1" width="5.625" style="3" customWidth="1"/>
    <col min="2" max="2" width="9" style="14"/>
    <col min="3" max="5" width="7.625" customWidth="1"/>
    <col min="6" max="7" width="6" customWidth="1"/>
    <col min="8" max="8" width="7.875" customWidth="1"/>
    <col min="9" max="11" width="9.625" customWidth="1"/>
  </cols>
  <sheetData>
    <row r="1" spans="1:16" ht="30" customHeight="1" x14ac:dyDescent="0.15">
      <c r="A1" s="308" t="s">
        <v>197</v>
      </c>
      <c r="B1" s="308"/>
      <c r="C1" s="308"/>
      <c r="D1" s="308"/>
      <c r="E1" s="308"/>
      <c r="F1" s="308"/>
      <c r="G1" s="308"/>
      <c r="H1" s="308"/>
      <c r="I1" s="308"/>
      <c r="J1" s="308"/>
      <c r="K1" s="308"/>
    </row>
    <row r="2" spans="1:16" ht="60" customHeight="1" x14ac:dyDescent="0.15">
      <c r="A2" s="309" t="s">
        <v>216</v>
      </c>
      <c r="B2" s="309"/>
      <c r="C2" s="309"/>
      <c r="D2" s="309"/>
      <c r="E2" s="309"/>
      <c r="F2" s="309"/>
      <c r="G2" s="309"/>
      <c r="H2" s="309"/>
      <c r="I2" s="309"/>
      <c r="J2" s="309"/>
      <c r="K2" s="309"/>
      <c r="L2" s="309"/>
      <c r="M2" s="309"/>
      <c r="N2" s="309"/>
      <c r="O2" s="309"/>
      <c r="P2" s="309"/>
    </row>
    <row r="3" spans="1:16" ht="39.950000000000003" customHeight="1" x14ac:dyDescent="0.15">
      <c r="A3" s="303" t="s">
        <v>0</v>
      </c>
      <c r="B3" s="304" t="s">
        <v>135</v>
      </c>
      <c r="C3" s="304" t="s">
        <v>217</v>
      </c>
      <c r="D3" s="304"/>
      <c r="E3" s="305" t="s">
        <v>205</v>
      </c>
      <c r="F3" s="306"/>
      <c r="G3" s="306"/>
      <c r="H3" s="307"/>
      <c r="I3" s="305" t="s">
        <v>206</v>
      </c>
      <c r="J3" s="306"/>
      <c r="K3" s="306"/>
      <c r="L3" s="307"/>
      <c r="M3" s="143" t="s">
        <v>207</v>
      </c>
      <c r="N3" s="143" t="s">
        <v>208</v>
      </c>
      <c r="O3" s="305" t="s">
        <v>218</v>
      </c>
      <c r="P3" s="307"/>
    </row>
    <row r="4" spans="1:16" s="132" customFormat="1" ht="18" customHeight="1" x14ac:dyDescent="0.15">
      <c r="A4" s="303"/>
      <c r="B4" s="303"/>
      <c r="C4" s="304" t="s">
        <v>214</v>
      </c>
      <c r="D4" s="304" t="s">
        <v>215</v>
      </c>
      <c r="E4" s="302" t="s">
        <v>209</v>
      </c>
      <c r="F4" s="302" t="s">
        <v>210</v>
      </c>
      <c r="G4" s="302" t="s">
        <v>211</v>
      </c>
      <c r="H4" s="300" t="s">
        <v>213</v>
      </c>
      <c r="I4" s="302" t="s">
        <v>209</v>
      </c>
      <c r="J4" s="302" t="s">
        <v>210</v>
      </c>
      <c r="K4" s="302" t="s">
        <v>211</v>
      </c>
      <c r="L4" s="300" t="s">
        <v>213</v>
      </c>
      <c r="M4" s="302" t="s">
        <v>212</v>
      </c>
      <c r="N4" s="302" t="s">
        <v>212</v>
      </c>
      <c r="O4" s="302" t="s">
        <v>212</v>
      </c>
      <c r="P4" s="300" t="s">
        <v>213</v>
      </c>
    </row>
    <row r="5" spans="1:16" s="123" customFormat="1" ht="18" customHeight="1" x14ac:dyDescent="0.15">
      <c r="A5" s="303"/>
      <c r="B5" s="303"/>
      <c r="C5" s="304"/>
      <c r="D5" s="304"/>
      <c r="E5" s="302"/>
      <c r="F5" s="302"/>
      <c r="G5" s="302"/>
      <c r="H5" s="301"/>
      <c r="I5" s="302"/>
      <c r="J5" s="302"/>
      <c r="K5" s="302"/>
      <c r="L5" s="301"/>
      <c r="M5" s="302"/>
      <c r="N5" s="302"/>
      <c r="O5" s="302"/>
      <c r="P5" s="301"/>
    </row>
    <row r="6" spans="1:16" s="132" customFormat="1" ht="18" customHeight="1" x14ac:dyDescent="0.15">
      <c r="A6" s="174">
        <v>1</v>
      </c>
      <c r="B6" s="174" t="s">
        <v>136</v>
      </c>
      <c r="C6" s="170">
        <v>2648</v>
      </c>
      <c r="D6" s="170">
        <f>H6+L6+P6</f>
        <v>7650</v>
      </c>
      <c r="E6" s="170"/>
      <c r="F6" s="170"/>
      <c r="G6" s="170">
        <v>100</v>
      </c>
      <c r="H6" s="175">
        <f>8*G6</f>
        <v>800</v>
      </c>
      <c r="I6" s="170"/>
      <c r="J6" s="170"/>
      <c r="K6" s="170">
        <v>877</v>
      </c>
      <c r="L6" s="170">
        <f>4*K6</f>
        <v>3508</v>
      </c>
      <c r="M6" s="170"/>
      <c r="N6" s="170"/>
      <c r="O6" s="170">
        <v>1671</v>
      </c>
      <c r="P6" s="176">
        <f>2*1671</f>
        <v>3342</v>
      </c>
    </row>
    <row r="7" spans="1:16" s="123" customFormat="1" ht="18" customHeight="1" x14ac:dyDescent="0.15">
      <c r="A7" s="161"/>
      <c r="B7" s="162" t="s">
        <v>137</v>
      </c>
      <c r="C7" s="166">
        <v>2480</v>
      </c>
      <c r="D7" s="166">
        <f>H7+L7+P7</f>
        <v>6978</v>
      </c>
      <c r="E7" s="166"/>
      <c r="F7" s="166"/>
      <c r="G7" s="166">
        <v>100</v>
      </c>
      <c r="H7" s="166">
        <f>8*G7</f>
        <v>800</v>
      </c>
      <c r="I7" s="166"/>
      <c r="J7" s="166"/>
      <c r="K7" s="166">
        <v>709</v>
      </c>
      <c r="L7" s="166">
        <f>4*K7</f>
        <v>2836</v>
      </c>
      <c r="M7" s="166"/>
      <c r="N7" s="166"/>
      <c r="O7" s="166">
        <v>1671</v>
      </c>
      <c r="P7" s="167">
        <f>2*O7</f>
        <v>3342</v>
      </c>
    </row>
    <row r="8" spans="1:16" s="132" customFormat="1" ht="18" customHeight="1" x14ac:dyDescent="0.15">
      <c r="A8" s="161"/>
      <c r="B8" s="162" t="s">
        <v>138</v>
      </c>
      <c r="C8" s="166">
        <v>68</v>
      </c>
      <c r="D8" s="166">
        <f>L8</f>
        <v>272</v>
      </c>
      <c r="E8" s="166"/>
      <c r="F8" s="166"/>
      <c r="G8" s="168"/>
      <c r="H8" s="169"/>
      <c r="I8" s="166"/>
      <c r="J8" s="166"/>
      <c r="K8" s="166">
        <v>68</v>
      </c>
      <c r="L8" s="166">
        <f>4*68</f>
        <v>272</v>
      </c>
      <c r="M8" s="166"/>
      <c r="N8" s="166"/>
      <c r="O8" s="166"/>
      <c r="P8" s="167"/>
    </row>
    <row r="9" spans="1:16" s="123" customFormat="1" ht="18" customHeight="1" x14ac:dyDescent="0.15">
      <c r="A9" s="161"/>
      <c r="B9" s="162" t="s">
        <v>139</v>
      </c>
      <c r="C9" s="166">
        <v>100</v>
      </c>
      <c r="D9" s="166">
        <f>L9</f>
        <v>400</v>
      </c>
      <c r="E9" s="166"/>
      <c r="F9" s="166"/>
      <c r="G9" s="166"/>
      <c r="H9" s="166"/>
      <c r="I9" s="166"/>
      <c r="J9" s="166"/>
      <c r="K9" s="166">
        <v>100</v>
      </c>
      <c r="L9" s="166">
        <f>4*100</f>
        <v>400</v>
      </c>
      <c r="M9" s="166"/>
      <c r="N9" s="166"/>
      <c r="O9" s="166"/>
      <c r="P9" s="167"/>
    </row>
    <row r="10" spans="1:16" s="132" customFormat="1" ht="18" customHeight="1" x14ac:dyDescent="0.15">
      <c r="A10" s="174">
        <v>2</v>
      </c>
      <c r="B10" s="174" t="s">
        <v>140</v>
      </c>
      <c r="C10" s="170">
        <v>711</v>
      </c>
      <c r="D10" s="170">
        <f>L10+P10</f>
        <v>1586</v>
      </c>
      <c r="E10" s="170"/>
      <c r="F10" s="170"/>
      <c r="G10" s="170"/>
      <c r="H10" s="170"/>
      <c r="I10" s="170"/>
      <c r="J10" s="170"/>
      <c r="K10" s="170">
        <v>82</v>
      </c>
      <c r="L10" s="170">
        <v>328</v>
      </c>
      <c r="M10" s="170"/>
      <c r="N10" s="170"/>
      <c r="O10" s="170">
        <v>629</v>
      </c>
      <c r="P10" s="176">
        <v>1258</v>
      </c>
    </row>
    <row r="11" spans="1:16" s="123" customFormat="1" ht="18" customHeight="1" x14ac:dyDescent="0.15">
      <c r="A11" s="162"/>
      <c r="B11" s="162" t="s">
        <v>137</v>
      </c>
      <c r="C11" s="166">
        <v>687</v>
      </c>
      <c r="D11" s="166">
        <f t="shared" ref="D11:D34" si="0">L11+P11</f>
        <v>1514</v>
      </c>
      <c r="E11" s="166"/>
      <c r="F11" s="166"/>
      <c r="G11" s="166"/>
      <c r="H11" s="166"/>
      <c r="I11" s="166"/>
      <c r="J11" s="166"/>
      <c r="K11" s="166">
        <v>70</v>
      </c>
      <c r="L11" s="166">
        <v>280</v>
      </c>
      <c r="M11" s="166"/>
      <c r="N11" s="166"/>
      <c r="O11" s="166">
        <v>617</v>
      </c>
      <c r="P11" s="167">
        <v>1234</v>
      </c>
    </row>
    <row r="12" spans="1:16" s="123" customFormat="1" ht="18" customHeight="1" x14ac:dyDescent="0.15">
      <c r="A12" s="162"/>
      <c r="B12" s="162" t="s">
        <v>141</v>
      </c>
      <c r="C12" s="166">
        <v>20</v>
      </c>
      <c r="D12" s="166">
        <f t="shared" si="0"/>
        <v>60</v>
      </c>
      <c r="E12" s="166"/>
      <c r="F12" s="166"/>
      <c r="G12" s="166"/>
      <c r="H12" s="166"/>
      <c r="I12" s="166"/>
      <c r="J12" s="166"/>
      <c r="K12" s="166">
        <v>10</v>
      </c>
      <c r="L12" s="166">
        <v>40</v>
      </c>
      <c r="M12" s="166"/>
      <c r="N12" s="166"/>
      <c r="O12" s="166">
        <v>10</v>
      </c>
      <c r="P12" s="167">
        <v>20</v>
      </c>
    </row>
    <row r="13" spans="1:16" s="123" customFormat="1" ht="18" customHeight="1" x14ac:dyDescent="0.15">
      <c r="A13" s="162"/>
      <c r="B13" s="162" t="s">
        <v>12</v>
      </c>
      <c r="C13" s="166">
        <v>2</v>
      </c>
      <c r="D13" s="166">
        <f t="shared" si="0"/>
        <v>8</v>
      </c>
      <c r="E13" s="166"/>
      <c r="F13" s="166"/>
      <c r="G13" s="166"/>
      <c r="H13" s="166"/>
      <c r="I13" s="166"/>
      <c r="J13" s="166"/>
      <c r="K13" s="166">
        <v>2</v>
      </c>
      <c r="L13" s="166">
        <v>8</v>
      </c>
      <c r="M13" s="166"/>
      <c r="N13" s="166"/>
      <c r="O13" s="166"/>
      <c r="P13" s="167"/>
    </row>
    <row r="14" spans="1:16" s="123" customFormat="1" ht="18" customHeight="1" x14ac:dyDescent="0.15">
      <c r="A14" s="162"/>
      <c r="B14" s="162" t="s">
        <v>16</v>
      </c>
      <c r="C14" s="166">
        <v>2</v>
      </c>
      <c r="D14" s="166">
        <f t="shared" si="0"/>
        <v>4</v>
      </c>
      <c r="E14" s="166"/>
      <c r="F14" s="166"/>
      <c r="G14" s="166"/>
      <c r="H14" s="166"/>
      <c r="I14" s="166"/>
      <c r="J14" s="166"/>
      <c r="K14" s="166"/>
      <c r="L14" s="166"/>
      <c r="M14" s="166"/>
      <c r="N14" s="166"/>
      <c r="O14" s="166">
        <v>2</v>
      </c>
      <c r="P14" s="167">
        <v>4</v>
      </c>
    </row>
    <row r="15" spans="1:16" s="132" customFormat="1" ht="18" customHeight="1" x14ac:dyDescent="0.15">
      <c r="A15" s="163">
        <v>3</v>
      </c>
      <c r="B15" s="163" t="s">
        <v>144</v>
      </c>
      <c r="C15" s="170">
        <v>159</v>
      </c>
      <c r="D15" s="170">
        <f t="shared" ref="D15:D21" si="1">L15+P15</f>
        <v>636</v>
      </c>
      <c r="E15" s="170"/>
      <c r="F15" s="170"/>
      <c r="G15" s="170"/>
      <c r="H15" s="170"/>
      <c r="I15" s="170"/>
      <c r="J15" s="170"/>
      <c r="K15" s="170">
        <v>159</v>
      </c>
      <c r="L15" s="170">
        <v>636</v>
      </c>
      <c r="M15" s="170"/>
      <c r="N15" s="170"/>
      <c r="O15" s="170"/>
      <c r="P15" s="176"/>
    </row>
    <row r="16" spans="1:16" s="132" customFormat="1" ht="18" customHeight="1" x14ac:dyDescent="0.15">
      <c r="A16" s="162"/>
      <c r="B16" s="162" t="s">
        <v>137</v>
      </c>
      <c r="C16" s="166">
        <v>159</v>
      </c>
      <c r="D16" s="166">
        <f t="shared" si="1"/>
        <v>636</v>
      </c>
      <c r="E16" s="166"/>
      <c r="F16" s="166"/>
      <c r="G16" s="166"/>
      <c r="H16" s="166"/>
      <c r="I16" s="166"/>
      <c r="J16" s="166"/>
      <c r="K16" s="166">
        <v>159</v>
      </c>
      <c r="L16" s="166">
        <v>636</v>
      </c>
      <c r="M16" s="166"/>
      <c r="N16" s="166"/>
      <c r="O16" s="166"/>
      <c r="P16" s="167"/>
    </row>
    <row r="17" spans="1:16" s="132" customFormat="1" ht="18" customHeight="1" x14ac:dyDescent="0.15">
      <c r="A17" s="163">
        <v>4</v>
      </c>
      <c r="B17" s="163" t="s">
        <v>149</v>
      </c>
      <c r="C17" s="170">
        <v>339</v>
      </c>
      <c r="D17" s="170">
        <f t="shared" si="1"/>
        <v>992</v>
      </c>
      <c r="E17" s="170"/>
      <c r="F17" s="170"/>
      <c r="G17" s="170"/>
      <c r="H17" s="170"/>
      <c r="I17" s="170"/>
      <c r="J17" s="170"/>
      <c r="K17" s="170">
        <v>157</v>
      </c>
      <c r="L17" s="170">
        <v>628</v>
      </c>
      <c r="M17" s="170"/>
      <c r="N17" s="170"/>
      <c r="O17" s="170">
        <v>182</v>
      </c>
      <c r="P17" s="176">
        <v>364</v>
      </c>
    </row>
    <row r="18" spans="1:16" s="132" customFormat="1" ht="18" customHeight="1" x14ac:dyDescent="0.15">
      <c r="A18" s="162"/>
      <c r="B18" s="162" t="s">
        <v>137</v>
      </c>
      <c r="C18" s="166">
        <v>331</v>
      </c>
      <c r="D18" s="166">
        <f t="shared" si="1"/>
        <v>960</v>
      </c>
      <c r="E18" s="166"/>
      <c r="F18" s="166"/>
      <c r="G18" s="166"/>
      <c r="H18" s="166"/>
      <c r="I18" s="166"/>
      <c r="J18" s="166"/>
      <c r="K18" s="166">
        <v>149</v>
      </c>
      <c r="L18" s="166">
        <v>596</v>
      </c>
      <c r="M18" s="166"/>
      <c r="N18" s="166"/>
      <c r="O18" s="166">
        <v>182</v>
      </c>
      <c r="P18" s="166">
        <v>364</v>
      </c>
    </row>
    <row r="19" spans="1:16" s="123" customFormat="1" ht="18" customHeight="1" x14ac:dyDescent="0.15">
      <c r="A19" s="162"/>
      <c r="B19" s="162" t="s">
        <v>26</v>
      </c>
      <c r="C19" s="166">
        <v>8</v>
      </c>
      <c r="D19" s="166">
        <f t="shared" si="1"/>
        <v>32</v>
      </c>
      <c r="E19" s="166"/>
      <c r="F19" s="166"/>
      <c r="G19" s="166"/>
      <c r="H19" s="166"/>
      <c r="I19" s="166"/>
      <c r="J19" s="166"/>
      <c r="K19" s="166">
        <v>8</v>
      </c>
      <c r="L19" s="166">
        <v>32</v>
      </c>
      <c r="M19" s="166"/>
      <c r="N19" s="166"/>
      <c r="O19" s="166"/>
      <c r="P19" s="167"/>
    </row>
    <row r="20" spans="1:16" s="132" customFormat="1" ht="18" customHeight="1" x14ac:dyDescent="0.15">
      <c r="A20" s="163">
        <v>5</v>
      </c>
      <c r="B20" s="163" t="s">
        <v>145</v>
      </c>
      <c r="C20" s="170">
        <v>18</v>
      </c>
      <c r="D20" s="170">
        <f t="shared" si="1"/>
        <v>56</v>
      </c>
      <c r="E20" s="170"/>
      <c r="F20" s="170"/>
      <c r="G20" s="170"/>
      <c r="H20" s="170"/>
      <c r="I20" s="170"/>
      <c r="J20" s="170"/>
      <c r="K20" s="170">
        <v>10</v>
      </c>
      <c r="L20" s="170">
        <v>40</v>
      </c>
      <c r="M20" s="170"/>
      <c r="N20" s="170"/>
      <c r="O20" s="170">
        <v>8</v>
      </c>
      <c r="P20" s="170">
        <v>16</v>
      </c>
    </row>
    <row r="21" spans="1:16" s="123" customFormat="1" ht="18" customHeight="1" x14ac:dyDescent="0.15">
      <c r="A21" s="162"/>
      <c r="B21" s="162" t="s">
        <v>32</v>
      </c>
      <c r="C21" s="166">
        <v>18</v>
      </c>
      <c r="D21" s="166">
        <f t="shared" si="1"/>
        <v>56</v>
      </c>
      <c r="E21" s="166"/>
      <c r="F21" s="166"/>
      <c r="G21" s="166"/>
      <c r="H21" s="166"/>
      <c r="I21" s="166"/>
      <c r="J21" s="166"/>
      <c r="K21" s="166">
        <v>10</v>
      </c>
      <c r="L21" s="166">
        <v>40</v>
      </c>
      <c r="M21" s="166"/>
      <c r="N21" s="166"/>
      <c r="O21" s="166">
        <v>8</v>
      </c>
      <c r="P21" s="166">
        <v>16</v>
      </c>
    </row>
    <row r="22" spans="1:16" s="132" customFormat="1" ht="18" customHeight="1" x14ac:dyDescent="0.15">
      <c r="A22" s="174">
        <v>6</v>
      </c>
      <c r="B22" s="174" t="s">
        <v>142</v>
      </c>
      <c r="C22" s="170">
        <v>57</v>
      </c>
      <c r="D22" s="170">
        <f t="shared" si="0"/>
        <v>228</v>
      </c>
      <c r="E22" s="170"/>
      <c r="F22" s="170"/>
      <c r="G22" s="170"/>
      <c r="H22" s="170"/>
      <c r="I22" s="170"/>
      <c r="J22" s="170"/>
      <c r="K22" s="170">
        <v>57</v>
      </c>
      <c r="L22" s="170">
        <v>228</v>
      </c>
      <c r="M22" s="170"/>
      <c r="N22" s="170"/>
      <c r="O22" s="170"/>
      <c r="P22" s="176"/>
    </row>
    <row r="23" spans="1:16" s="123" customFormat="1" ht="18" customHeight="1" x14ac:dyDescent="0.15">
      <c r="A23" s="161"/>
      <c r="B23" s="161" t="s">
        <v>137</v>
      </c>
      <c r="C23" s="166">
        <v>57</v>
      </c>
      <c r="D23" s="166">
        <f t="shared" si="0"/>
        <v>228</v>
      </c>
      <c r="E23" s="166"/>
      <c r="F23" s="166"/>
      <c r="G23" s="166"/>
      <c r="H23" s="166"/>
      <c r="I23" s="166"/>
      <c r="J23" s="166"/>
      <c r="K23" s="166">
        <v>57</v>
      </c>
      <c r="L23" s="166">
        <v>228</v>
      </c>
      <c r="M23" s="166"/>
      <c r="N23" s="166"/>
      <c r="O23" s="166"/>
      <c r="P23" s="167"/>
    </row>
    <row r="24" spans="1:16" s="132" customFormat="1" ht="18" customHeight="1" x14ac:dyDescent="0.15">
      <c r="A24" s="163">
        <v>7</v>
      </c>
      <c r="B24" s="163" t="s">
        <v>143</v>
      </c>
      <c r="C24" s="170">
        <v>25</v>
      </c>
      <c r="D24" s="170">
        <f t="shared" si="0"/>
        <v>34.159999999999997</v>
      </c>
      <c r="E24" s="170"/>
      <c r="F24" s="170"/>
      <c r="G24" s="223">
        <v>60</v>
      </c>
      <c r="H24" s="223">
        <v>480</v>
      </c>
      <c r="I24" s="170"/>
      <c r="J24" s="170"/>
      <c r="K24" s="170"/>
      <c r="L24" s="170"/>
      <c r="M24" s="170"/>
      <c r="N24" s="170"/>
      <c r="O24" s="170">
        <v>25</v>
      </c>
      <c r="P24" s="176">
        <v>34.159999999999997</v>
      </c>
    </row>
    <row r="25" spans="1:16" s="123" customFormat="1" ht="18" customHeight="1" x14ac:dyDescent="0.15">
      <c r="A25" s="162"/>
      <c r="B25" s="162" t="s">
        <v>137</v>
      </c>
      <c r="C25" s="166">
        <v>19</v>
      </c>
      <c r="D25" s="166">
        <f t="shared" si="0"/>
        <v>22.16</v>
      </c>
      <c r="E25" s="166"/>
      <c r="F25" s="166"/>
      <c r="G25" s="224">
        <v>60</v>
      </c>
      <c r="H25" s="224">
        <v>480</v>
      </c>
      <c r="I25" s="166"/>
      <c r="J25" s="166"/>
      <c r="K25" s="166"/>
      <c r="L25" s="166"/>
      <c r="M25" s="166"/>
      <c r="N25" s="166"/>
      <c r="O25" s="170">
        <v>19</v>
      </c>
      <c r="P25" s="167">
        <v>22.16</v>
      </c>
    </row>
    <row r="26" spans="1:16" s="132" customFormat="1" ht="18" customHeight="1" x14ac:dyDescent="0.15">
      <c r="A26" s="162"/>
      <c r="B26" s="162" t="s">
        <v>63</v>
      </c>
      <c r="C26" s="166">
        <v>6</v>
      </c>
      <c r="D26" s="166">
        <f t="shared" si="0"/>
        <v>12</v>
      </c>
      <c r="E26" s="166"/>
      <c r="F26" s="166"/>
      <c r="G26" s="166"/>
      <c r="H26" s="166"/>
      <c r="I26" s="166"/>
      <c r="J26" s="166"/>
      <c r="K26" s="166"/>
      <c r="L26" s="166"/>
      <c r="M26" s="166"/>
      <c r="N26" s="166"/>
      <c r="O26" s="166">
        <v>6</v>
      </c>
      <c r="P26" s="167">
        <v>12</v>
      </c>
    </row>
    <row r="27" spans="1:16" s="132" customFormat="1" ht="18" customHeight="1" x14ac:dyDescent="0.15">
      <c r="A27" s="163">
        <v>8</v>
      </c>
      <c r="B27" s="163" t="s">
        <v>150</v>
      </c>
      <c r="C27" s="170">
        <v>68</v>
      </c>
      <c r="D27" s="170">
        <f>L27+P27</f>
        <v>272</v>
      </c>
      <c r="E27" s="170"/>
      <c r="F27" s="170"/>
      <c r="G27" s="170"/>
      <c r="H27" s="170"/>
      <c r="I27" s="170"/>
      <c r="J27" s="170"/>
      <c r="K27" s="170">
        <v>68</v>
      </c>
      <c r="L27" s="170">
        <v>272</v>
      </c>
      <c r="M27" s="170"/>
      <c r="N27" s="170"/>
      <c r="O27" s="170"/>
      <c r="P27" s="176"/>
    </row>
    <row r="28" spans="1:16" s="132" customFormat="1" ht="18" customHeight="1" x14ac:dyDescent="0.15">
      <c r="A28" s="162"/>
      <c r="B28" s="162" t="s">
        <v>137</v>
      </c>
      <c r="C28" s="166">
        <v>50</v>
      </c>
      <c r="D28" s="166">
        <f>L28+P28</f>
        <v>200</v>
      </c>
      <c r="E28" s="166"/>
      <c r="F28" s="166"/>
      <c r="G28" s="166"/>
      <c r="H28" s="166"/>
      <c r="I28" s="166"/>
      <c r="J28" s="166"/>
      <c r="K28" s="166">
        <v>50</v>
      </c>
      <c r="L28" s="166">
        <v>200</v>
      </c>
      <c r="M28" s="166"/>
      <c r="N28" s="166"/>
      <c r="O28" s="166"/>
      <c r="P28" s="167"/>
    </row>
    <row r="29" spans="1:16" s="123" customFormat="1" ht="18" customHeight="1" x14ac:dyDescent="0.15">
      <c r="A29" s="162"/>
      <c r="B29" s="162" t="s">
        <v>75</v>
      </c>
      <c r="C29" s="166">
        <v>18</v>
      </c>
      <c r="D29" s="166">
        <f>L29+P29</f>
        <v>72</v>
      </c>
      <c r="E29" s="166"/>
      <c r="F29" s="166"/>
      <c r="G29" s="166"/>
      <c r="H29" s="166"/>
      <c r="I29" s="166"/>
      <c r="J29" s="166"/>
      <c r="K29" s="166">
        <v>18</v>
      </c>
      <c r="L29" s="166">
        <v>72</v>
      </c>
      <c r="M29" s="166"/>
      <c r="N29" s="166"/>
      <c r="O29" s="166"/>
      <c r="P29" s="167"/>
    </row>
    <row r="30" spans="1:16" s="132" customFormat="1" ht="18" customHeight="1" x14ac:dyDescent="0.15">
      <c r="A30" s="163">
        <v>9</v>
      </c>
      <c r="B30" s="163" t="s">
        <v>146</v>
      </c>
      <c r="C30" s="170">
        <v>100</v>
      </c>
      <c r="D30" s="170">
        <f t="shared" si="0"/>
        <v>340</v>
      </c>
      <c r="E30" s="170"/>
      <c r="F30" s="170"/>
      <c r="G30" s="170"/>
      <c r="H30" s="170"/>
      <c r="I30" s="170"/>
      <c r="J30" s="170"/>
      <c r="K30" s="170">
        <v>70</v>
      </c>
      <c r="L30" s="170">
        <v>280</v>
      </c>
      <c r="M30" s="170"/>
      <c r="N30" s="170"/>
      <c r="O30" s="170">
        <v>30</v>
      </c>
      <c r="P30" s="176">
        <v>60</v>
      </c>
    </row>
    <row r="31" spans="1:16" s="123" customFormat="1" ht="18" customHeight="1" x14ac:dyDescent="0.15">
      <c r="A31" s="162"/>
      <c r="B31" s="162" t="s">
        <v>137</v>
      </c>
      <c r="C31" s="166">
        <v>70</v>
      </c>
      <c r="D31" s="166">
        <f t="shared" si="0"/>
        <v>280</v>
      </c>
      <c r="E31" s="166"/>
      <c r="F31" s="166"/>
      <c r="G31" s="166"/>
      <c r="H31" s="166"/>
      <c r="I31" s="166"/>
      <c r="J31" s="166"/>
      <c r="K31" s="166">
        <v>70</v>
      </c>
      <c r="L31" s="166">
        <v>280</v>
      </c>
      <c r="M31" s="166"/>
      <c r="N31" s="166"/>
      <c r="O31" s="166"/>
      <c r="P31" s="167"/>
    </row>
    <row r="32" spans="1:16" s="132" customFormat="1" ht="18" customHeight="1" x14ac:dyDescent="0.15">
      <c r="A32" s="162"/>
      <c r="B32" s="162" t="s">
        <v>147</v>
      </c>
      <c r="C32" s="166">
        <v>30</v>
      </c>
      <c r="D32" s="166">
        <f t="shared" si="0"/>
        <v>60</v>
      </c>
      <c r="E32" s="166"/>
      <c r="F32" s="166"/>
      <c r="G32" s="166"/>
      <c r="H32" s="166"/>
      <c r="I32" s="166"/>
      <c r="J32" s="166"/>
      <c r="K32" s="171"/>
      <c r="L32" s="171"/>
      <c r="M32" s="166"/>
      <c r="N32" s="166"/>
      <c r="O32" s="166">
        <v>30</v>
      </c>
      <c r="P32" s="167">
        <v>60</v>
      </c>
    </row>
    <row r="33" spans="1:16" s="132" customFormat="1" ht="18" customHeight="1" x14ac:dyDescent="0.15">
      <c r="A33" s="163">
        <v>10</v>
      </c>
      <c r="B33" s="163" t="s">
        <v>148</v>
      </c>
      <c r="C33" s="170">
        <v>5</v>
      </c>
      <c r="D33" s="170">
        <f t="shared" si="0"/>
        <v>20</v>
      </c>
      <c r="E33" s="170"/>
      <c r="F33" s="170"/>
      <c r="G33" s="170"/>
      <c r="H33" s="170"/>
      <c r="I33" s="170"/>
      <c r="J33" s="170"/>
      <c r="K33" s="170">
        <v>5</v>
      </c>
      <c r="L33" s="170">
        <v>20</v>
      </c>
      <c r="M33" s="170"/>
      <c r="N33" s="170"/>
      <c r="O33" s="170"/>
      <c r="P33" s="176"/>
    </row>
    <row r="34" spans="1:16" s="123" customFormat="1" ht="18" customHeight="1" x14ac:dyDescent="0.15">
      <c r="A34" s="162"/>
      <c r="B34" s="162" t="s">
        <v>137</v>
      </c>
      <c r="C34" s="166">
        <v>5</v>
      </c>
      <c r="D34" s="166">
        <f t="shared" si="0"/>
        <v>20</v>
      </c>
      <c r="E34" s="166"/>
      <c r="F34" s="166"/>
      <c r="G34" s="166"/>
      <c r="H34" s="166"/>
      <c r="I34" s="166"/>
      <c r="J34" s="166"/>
      <c r="K34" s="166">
        <v>5</v>
      </c>
      <c r="L34" s="166">
        <v>20</v>
      </c>
      <c r="M34" s="166"/>
      <c r="N34" s="166"/>
      <c r="O34" s="166"/>
      <c r="P34" s="167"/>
    </row>
    <row r="35" spans="1:16" ht="30" customHeight="1" x14ac:dyDescent="0.15">
      <c r="A35" s="164" t="s">
        <v>151</v>
      </c>
      <c r="B35" s="165"/>
      <c r="C35" s="172">
        <f>C6+C10+C22+C24+C15+C20+C30+C33+C17+C27</f>
        <v>4130</v>
      </c>
      <c r="D35" s="166">
        <f>D6+D10+D22+D24+D15+D20+D30+D33+D17+D27</f>
        <v>11814.16</v>
      </c>
      <c r="E35" s="166"/>
      <c r="F35" s="166"/>
      <c r="G35" s="166">
        <v>100</v>
      </c>
      <c r="H35" s="166">
        <f>H6</f>
        <v>800</v>
      </c>
      <c r="I35" s="166"/>
      <c r="J35" s="166"/>
      <c r="K35" s="166">
        <f>K6+K10+K22++K24+K15+K20+K30+K33+K17+K27</f>
        <v>1485</v>
      </c>
      <c r="L35" s="172">
        <f>L6+L10+L22+L24+L15+L20+L30+L33+L17+L27</f>
        <v>5940</v>
      </c>
      <c r="M35" s="172"/>
      <c r="N35" s="166"/>
      <c r="O35" s="173">
        <f>O6+O10+O22+O24+O15+O20+O30+O33+O17+O27</f>
        <v>2545</v>
      </c>
      <c r="P35" s="167">
        <f>P6+P10+P22+P24+P15+P20+P30+P33+P17+P27</f>
        <v>5074.16</v>
      </c>
    </row>
    <row r="36" spans="1:16" x14ac:dyDescent="0.15">
      <c r="A36" s="268" t="s">
        <v>219</v>
      </c>
      <c r="B36" s="268"/>
      <c r="C36" s="268"/>
      <c r="D36" s="268"/>
      <c r="E36" s="268"/>
      <c r="F36" s="268"/>
      <c r="G36" s="268"/>
      <c r="H36" s="268"/>
      <c r="I36" s="268"/>
      <c r="J36" s="268"/>
      <c r="K36" s="268"/>
      <c r="L36" s="268"/>
      <c r="M36" s="268"/>
      <c r="N36" s="268"/>
      <c r="O36" s="268"/>
      <c r="P36" s="268"/>
    </row>
    <row r="37" spans="1:16" x14ac:dyDescent="0.15">
      <c r="A37" s="299"/>
      <c r="B37" s="299"/>
      <c r="C37" s="299"/>
      <c r="D37" s="299"/>
      <c r="E37" s="299"/>
      <c r="F37" s="299"/>
      <c r="G37" s="299"/>
      <c r="H37" s="299"/>
      <c r="I37" s="299"/>
      <c r="J37" s="299"/>
      <c r="K37" s="299"/>
      <c r="L37" s="299"/>
      <c r="M37" s="299"/>
      <c r="N37" s="299"/>
      <c r="O37" s="299"/>
      <c r="P37" s="299"/>
    </row>
  </sheetData>
  <mergeCells count="23">
    <mergeCell ref="A1:K1"/>
    <mergeCell ref="F4:F5"/>
    <mergeCell ref="G4:G5"/>
    <mergeCell ref="H4:H5"/>
    <mergeCell ref="I4:I5"/>
    <mergeCell ref="J4:J5"/>
    <mergeCell ref="K4:K5"/>
    <mergeCell ref="A2:P2"/>
    <mergeCell ref="C4:C5"/>
    <mergeCell ref="D4:D5"/>
    <mergeCell ref="I3:L3"/>
    <mergeCell ref="O3:P3"/>
    <mergeCell ref="E4:E5"/>
    <mergeCell ref="A36:P37"/>
    <mergeCell ref="L4:L5"/>
    <mergeCell ref="M4:M5"/>
    <mergeCell ref="N4:N5"/>
    <mergeCell ref="O4:O5"/>
    <mergeCell ref="P4:P5"/>
    <mergeCell ref="A3:A5"/>
    <mergeCell ref="B3:B5"/>
    <mergeCell ref="C3:D3"/>
    <mergeCell ref="E3:H3"/>
  </mergeCells>
  <phoneticPr fontId="1" type="noConversion"/>
  <pageMargins left="0.70866141732283472" right="0.70866141732283472" top="0.74803149606299213" bottom="0.74803149606299213" header="0.31496062992125984" footer="0.31496062992125984"/>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9"/>
  <sheetViews>
    <sheetView workbookViewId="0">
      <selection activeCell="A19" sqref="A19:F19"/>
    </sheetView>
  </sheetViews>
  <sheetFormatPr defaultRowHeight="13.5" x14ac:dyDescent="0.15"/>
  <cols>
    <col min="1" max="1" width="5.625" customWidth="1"/>
    <col min="2" max="6" width="16.625" customWidth="1"/>
  </cols>
  <sheetData>
    <row r="1" spans="1:6" ht="30" customHeight="1" x14ac:dyDescent="0.25">
      <c r="A1" s="129" t="s">
        <v>198</v>
      </c>
      <c r="B1" s="98"/>
      <c r="C1" s="98"/>
      <c r="D1" s="98"/>
      <c r="E1" s="98"/>
      <c r="F1" s="128"/>
    </row>
    <row r="2" spans="1:6" ht="30" customHeight="1" x14ac:dyDescent="0.15">
      <c r="A2" s="310" t="s">
        <v>284</v>
      </c>
      <c r="B2" s="310"/>
      <c r="C2" s="310"/>
      <c r="D2" s="310"/>
      <c r="E2" s="310"/>
      <c r="F2" s="310"/>
    </row>
    <row r="3" spans="1:6" ht="30" customHeight="1" x14ac:dyDescent="0.15">
      <c r="A3" s="311"/>
      <c r="B3" s="311"/>
      <c r="C3" s="311"/>
      <c r="D3" s="311"/>
      <c r="E3" s="311"/>
      <c r="F3" s="6"/>
    </row>
    <row r="4" spans="1:6" ht="30" customHeight="1" x14ac:dyDescent="0.15">
      <c r="A4" s="11" t="s">
        <v>0</v>
      </c>
      <c r="B4" s="11" t="s">
        <v>1</v>
      </c>
      <c r="C4" s="12" t="s">
        <v>152</v>
      </c>
      <c r="D4" s="12" t="s">
        <v>153</v>
      </c>
      <c r="E4" s="12" t="s">
        <v>154</v>
      </c>
      <c r="F4" s="200" t="s">
        <v>155</v>
      </c>
    </row>
    <row r="5" spans="1:6" ht="20.100000000000001" customHeight="1" x14ac:dyDescent="0.15">
      <c r="A5" s="201"/>
      <c r="B5" s="11" t="s">
        <v>6</v>
      </c>
      <c r="C5" s="202">
        <v>85</v>
      </c>
      <c r="D5" s="203">
        <v>628</v>
      </c>
      <c r="E5" s="204"/>
      <c r="F5" s="201">
        <v>167.25</v>
      </c>
    </row>
    <row r="6" spans="1:6" ht="20.100000000000001" customHeight="1" x14ac:dyDescent="0.15">
      <c r="A6" s="201"/>
      <c r="B6" s="11" t="s">
        <v>120</v>
      </c>
      <c r="C6" s="205"/>
      <c r="D6" s="206"/>
      <c r="E6" s="207"/>
      <c r="F6" s="201"/>
    </row>
    <row r="7" spans="1:6" ht="20.100000000000001" customHeight="1" x14ac:dyDescent="0.15">
      <c r="A7" s="208">
        <v>1</v>
      </c>
      <c r="B7" s="13" t="s">
        <v>14</v>
      </c>
      <c r="C7" s="209">
        <v>10</v>
      </c>
      <c r="D7" s="210">
        <v>120</v>
      </c>
      <c r="E7" s="211" t="s">
        <v>285</v>
      </c>
      <c r="F7" s="208">
        <v>30</v>
      </c>
    </row>
    <row r="8" spans="1:6" ht="20.100000000000001" customHeight="1" x14ac:dyDescent="0.15">
      <c r="A8" s="208">
        <v>2</v>
      </c>
      <c r="B8" s="13" t="s">
        <v>13</v>
      </c>
      <c r="C8" s="209">
        <v>34</v>
      </c>
      <c r="D8" s="210">
        <v>310</v>
      </c>
      <c r="E8" s="211" t="s">
        <v>285</v>
      </c>
      <c r="F8" s="208">
        <v>77.5</v>
      </c>
    </row>
    <row r="9" spans="1:6" ht="20.100000000000001" customHeight="1" x14ac:dyDescent="0.15">
      <c r="A9" s="13"/>
      <c r="B9" s="11" t="s">
        <v>121</v>
      </c>
      <c r="C9" s="205"/>
      <c r="D9" s="206"/>
      <c r="E9" s="207"/>
      <c r="F9" s="208"/>
    </row>
    <row r="10" spans="1:6" ht="20.100000000000001" customHeight="1" x14ac:dyDescent="0.15">
      <c r="A10" s="208">
        <v>3</v>
      </c>
      <c r="B10" s="13" t="s">
        <v>20</v>
      </c>
      <c r="C10" s="209">
        <v>6</v>
      </c>
      <c r="D10" s="210">
        <v>72</v>
      </c>
      <c r="E10" s="211" t="s">
        <v>286</v>
      </c>
      <c r="F10" s="208">
        <v>24</v>
      </c>
    </row>
    <row r="11" spans="1:6" ht="20.100000000000001" customHeight="1" x14ac:dyDescent="0.15">
      <c r="A11" s="201"/>
      <c r="B11" s="11" t="s">
        <v>125</v>
      </c>
      <c r="C11" s="205"/>
      <c r="D11" s="206"/>
      <c r="E11" s="207"/>
      <c r="F11" s="201"/>
    </row>
    <row r="12" spans="1:6" ht="20.100000000000001" customHeight="1" x14ac:dyDescent="0.15">
      <c r="A12" s="208">
        <v>4</v>
      </c>
      <c r="B12" s="13" t="s">
        <v>49</v>
      </c>
      <c r="C12" s="209">
        <v>9</v>
      </c>
      <c r="D12" s="210">
        <v>108</v>
      </c>
      <c r="E12" s="211" t="s">
        <v>285</v>
      </c>
      <c r="F12" s="208">
        <v>27</v>
      </c>
    </row>
    <row r="13" spans="1:6" ht="20.100000000000001" customHeight="1" x14ac:dyDescent="0.15">
      <c r="A13" s="212"/>
      <c r="B13" s="201" t="s">
        <v>130</v>
      </c>
      <c r="C13" s="213"/>
      <c r="D13" s="213"/>
      <c r="E13" s="214"/>
      <c r="F13" s="208"/>
    </row>
    <row r="14" spans="1:6" ht="20.100000000000001" customHeight="1" x14ac:dyDescent="0.15">
      <c r="A14" s="208">
        <v>5</v>
      </c>
      <c r="B14" s="208" t="s">
        <v>75</v>
      </c>
      <c r="C14" s="213">
        <v>1</v>
      </c>
      <c r="D14" s="213">
        <v>2</v>
      </c>
      <c r="E14" s="214" t="s">
        <v>285</v>
      </c>
      <c r="F14" s="208">
        <v>0.5</v>
      </c>
    </row>
    <row r="15" spans="1:6" ht="20.100000000000001" customHeight="1" x14ac:dyDescent="0.15">
      <c r="A15" s="208"/>
      <c r="B15" s="201" t="s">
        <v>131</v>
      </c>
      <c r="C15" s="213"/>
      <c r="D15" s="213"/>
      <c r="E15" s="214"/>
      <c r="F15" s="208"/>
    </row>
    <row r="16" spans="1:6" ht="20.100000000000001" customHeight="1" x14ac:dyDescent="0.15">
      <c r="A16" s="208">
        <v>6</v>
      </c>
      <c r="B16" s="208" t="s">
        <v>287</v>
      </c>
      <c r="C16" s="213">
        <v>7</v>
      </c>
      <c r="D16" s="213">
        <v>15</v>
      </c>
      <c r="E16" s="214" t="s">
        <v>285</v>
      </c>
      <c r="F16" s="208">
        <v>3.75</v>
      </c>
    </row>
    <row r="17" spans="1:6" ht="20.100000000000001" customHeight="1" x14ac:dyDescent="0.15">
      <c r="A17" s="208"/>
      <c r="B17" s="201" t="s">
        <v>132</v>
      </c>
      <c r="C17" s="213"/>
      <c r="D17" s="213"/>
      <c r="E17" s="214"/>
      <c r="F17" s="208"/>
    </row>
    <row r="18" spans="1:6" ht="20.100000000000001" customHeight="1" x14ac:dyDescent="0.15">
      <c r="A18" s="208">
        <v>7</v>
      </c>
      <c r="B18" s="208" t="s">
        <v>94</v>
      </c>
      <c r="C18" s="213">
        <v>18</v>
      </c>
      <c r="D18" s="213">
        <v>1</v>
      </c>
      <c r="E18" s="214" t="s">
        <v>285</v>
      </c>
      <c r="F18" s="208">
        <v>4.5</v>
      </c>
    </row>
    <row r="19" spans="1:6" ht="20.100000000000001" customHeight="1" x14ac:dyDescent="0.15">
      <c r="A19" s="268" t="s">
        <v>288</v>
      </c>
      <c r="B19" s="268"/>
      <c r="C19" s="268"/>
      <c r="D19" s="268"/>
      <c r="E19" s="268"/>
      <c r="F19" s="268"/>
    </row>
  </sheetData>
  <mergeCells count="3">
    <mergeCell ref="A2:F2"/>
    <mergeCell ref="A3:E3"/>
    <mergeCell ref="A19:F19"/>
  </mergeCells>
  <phoneticPr fontId="1" type="noConversion"/>
  <pageMargins left="0.70866141732283461" right="0.70866141732283461" top="0.74803149606299213" bottom="0.74803149606299213" header="0.31496062992125984" footer="0.31496062992125984"/>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0"/>
  <sheetViews>
    <sheetView workbookViewId="0">
      <selection activeCell="E4" sqref="E4"/>
    </sheetView>
  </sheetViews>
  <sheetFormatPr defaultRowHeight="13.5" x14ac:dyDescent="0.15"/>
  <cols>
    <col min="1" max="1" width="5.625" customWidth="1"/>
    <col min="2" max="6" width="16.625" customWidth="1"/>
  </cols>
  <sheetData>
    <row r="1" spans="1:6" ht="30" customHeight="1" x14ac:dyDescent="0.25">
      <c r="A1" s="314" t="s">
        <v>199</v>
      </c>
      <c r="B1" s="314"/>
      <c r="C1" s="315"/>
      <c r="D1" s="315"/>
      <c r="E1" s="94"/>
      <c r="F1" s="95"/>
    </row>
    <row r="2" spans="1:6" ht="30" customHeight="1" x14ac:dyDescent="0.15">
      <c r="A2" s="316" t="s">
        <v>233</v>
      </c>
      <c r="B2" s="316"/>
      <c r="C2" s="316"/>
      <c r="D2" s="316"/>
      <c r="E2" s="316"/>
      <c r="F2" s="316"/>
    </row>
    <row r="3" spans="1:6" ht="30" customHeight="1" x14ac:dyDescent="0.15">
      <c r="A3" s="7"/>
      <c r="B3" s="7"/>
      <c r="C3" s="7"/>
      <c r="D3" s="7"/>
      <c r="E3" s="7"/>
      <c r="F3" s="7"/>
    </row>
    <row r="4" spans="1:6" s="14" customFormat="1" ht="30" customHeight="1" x14ac:dyDescent="0.15">
      <c r="A4" s="99" t="s">
        <v>101</v>
      </c>
      <c r="B4" s="317" t="s">
        <v>102</v>
      </c>
      <c r="C4" s="317"/>
      <c r="D4" s="88" t="s">
        <v>157</v>
      </c>
      <c r="E4" s="88" t="s">
        <v>172</v>
      </c>
      <c r="F4" s="88" t="s">
        <v>158</v>
      </c>
    </row>
    <row r="5" spans="1:6" s="14" customFormat="1" ht="20.100000000000001" customHeight="1" x14ac:dyDescent="0.15">
      <c r="A5" s="125"/>
      <c r="B5" s="312" t="s">
        <v>106</v>
      </c>
      <c r="C5" s="312"/>
      <c r="D5" s="126">
        <v>202</v>
      </c>
      <c r="E5" s="313">
        <v>1</v>
      </c>
      <c r="F5" s="126">
        <v>202</v>
      </c>
    </row>
    <row r="6" spans="1:6" s="14" customFormat="1" ht="20.100000000000001" customHeight="1" x14ac:dyDescent="0.15">
      <c r="A6" s="101"/>
      <c r="B6" s="10" t="s">
        <v>109</v>
      </c>
      <c r="C6" s="10" t="s">
        <v>110</v>
      </c>
      <c r="D6" s="126">
        <v>198</v>
      </c>
      <c r="E6" s="313"/>
      <c r="F6" s="127">
        <v>198</v>
      </c>
    </row>
    <row r="7" spans="1:6" s="14" customFormat="1" ht="20.100000000000001" customHeight="1" x14ac:dyDescent="0.15">
      <c r="A7" s="110">
        <v>1</v>
      </c>
      <c r="B7" s="2"/>
      <c r="C7" s="2" t="s">
        <v>8</v>
      </c>
      <c r="D7" s="106">
        <v>198</v>
      </c>
      <c r="E7" s="313"/>
      <c r="F7" s="91">
        <v>198</v>
      </c>
    </row>
    <row r="8" spans="1:6" s="183" customFormat="1" ht="20.100000000000001" customHeight="1" x14ac:dyDescent="0.15">
      <c r="A8" s="182"/>
      <c r="B8" s="10" t="s">
        <v>234</v>
      </c>
      <c r="C8" s="10" t="s">
        <v>235</v>
      </c>
      <c r="D8" s="126">
        <v>4</v>
      </c>
      <c r="E8" s="313"/>
      <c r="F8" s="127">
        <v>4</v>
      </c>
    </row>
    <row r="9" spans="1:6" s="14" customFormat="1" ht="20.100000000000001" customHeight="1" x14ac:dyDescent="0.15">
      <c r="A9" s="110">
        <v>2</v>
      </c>
      <c r="B9" s="2"/>
      <c r="C9" s="2" t="s">
        <v>236</v>
      </c>
      <c r="D9" s="106">
        <v>4</v>
      </c>
      <c r="E9" s="313"/>
      <c r="F9" s="91">
        <v>4</v>
      </c>
    </row>
    <row r="10" spans="1:6" s="14" customFormat="1" ht="20.100000000000001" customHeight="1" x14ac:dyDescent="0.15">
      <c r="A10" s="177"/>
      <c r="B10" s="178"/>
      <c r="C10" s="178"/>
      <c r="D10" s="179"/>
      <c r="E10" s="180"/>
      <c r="F10" s="181"/>
    </row>
  </sheetData>
  <mergeCells count="6">
    <mergeCell ref="B5:C5"/>
    <mergeCell ref="E5:E9"/>
    <mergeCell ref="A1:B1"/>
    <mergeCell ref="C1:D1"/>
    <mergeCell ref="A2:F2"/>
    <mergeCell ref="B4:C4"/>
  </mergeCells>
  <phoneticPr fontId="1" type="noConversion"/>
  <pageMargins left="0.7" right="0.7" top="0.75" bottom="0.75" header="0.3" footer="0.3"/>
  <pageSetup paperSize="9"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70"/>
  <sheetViews>
    <sheetView workbookViewId="0">
      <selection activeCell="K4" sqref="K4"/>
    </sheetView>
  </sheetViews>
  <sheetFormatPr defaultRowHeight="13.5" x14ac:dyDescent="0.15"/>
  <cols>
    <col min="1" max="1" width="7.625" customWidth="1"/>
    <col min="2" max="2" width="15.625" customWidth="1"/>
    <col min="3" max="4" width="20.625" customWidth="1"/>
    <col min="5" max="5" width="25.625" customWidth="1"/>
  </cols>
  <sheetData>
    <row r="1" spans="1:5" s="96" customFormat="1" ht="30" customHeight="1" x14ac:dyDescent="0.25">
      <c r="A1" s="122" t="s">
        <v>200</v>
      </c>
      <c r="B1" s="98"/>
      <c r="C1" s="98"/>
      <c r="D1" s="98"/>
      <c r="E1" s="98"/>
    </row>
    <row r="2" spans="1:5" s="96" customFormat="1" ht="30" customHeight="1" x14ac:dyDescent="0.25">
      <c r="A2" s="281" t="s">
        <v>238</v>
      </c>
      <c r="B2" s="281"/>
      <c r="C2" s="281"/>
      <c r="D2" s="281"/>
      <c r="E2" s="281"/>
    </row>
    <row r="3" spans="1:5" s="96" customFormat="1" ht="30" customHeight="1" x14ac:dyDescent="0.25">
      <c r="A3" s="186" t="s">
        <v>159</v>
      </c>
      <c r="B3" s="186" t="s">
        <v>257</v>
      </c>
      <c r="C3" s="186" t="s">
        <v>237</v>
      </c>
      <c r="D3" s="186" t="s">
        <v>259</v>
      </c>
      <c r="E3" s="187" t="s">
        <v>239</v>
      </c>
    </row>
    <row r="4" spans="1:5" s="96" customFormat="1" ht="30" customHeight="1" x14ac:dyDescent="0.25">
      <c r="A4" s="186"/>
      <c r="B4" s="186" t="s">
        <v>258</v>
      </c>
      <c r="C4" s="186"/>
      <c r="D4" s="186">
        <f>D5+D9+D11+D16+D19+D29+D33+D40+D45+D54+D61+D63+D69</f>
        <v>500</v>
      </c>
      <c r="E4" s="187"/>
    </row>
    <row r="5" spans="1:5" s="124" customFormat="1" ht="20.100000000000001" customHeight="1" x14ac:dyDescent="0.2">
      <c r="A5" s="184"/>
      <c r="B5" s="184" t="s">
        <v>240</v>
      </c>
      <c r="C5" s="184" t="s">
        <v>241</v>
      </c>
      <c r="D5" s="184">
        <f>D6+D7+D8</f>
        <v>15</v>
      </c>
      <c r="E5" s="185"/>
    </row>
    <row r="6" spans="1:5" s="124" customFormat="1" ht="20.100000000000001" customHeight="1" x14ac:dyDescent="0.2">
      <c r="A6" s="188">
        <v>1</v>
      </c>
      <c r="B6" s="188"/>
      <c r="C6" s="188" t="s">
        <v>138</v>
      </c>
      <c r="D6" s="188">
        <v>5</v>
      </c>
      <c r="E6" s="189"/>
    </row>
    <row r="7" spans="1:5" s="124" customFormat="1" ht="20.100000000000001" customHeight="1" x14ac:dyDescent="0.2">
      <c r="A7" s="188">
        <v>2</v>
      </c>
      <c r="B7" s="188"/>
      <c r="C7" s="188" t="s">
        <v>9</v>
      </c>
      <c r="D7" s="188">
        <v>5</v>
      </c>
      <c r="E7" s="189"/>
    </row>
    <row r="8" spans="1:5" s="124" customFormat="1" ht="20.100000000000001" customHeight="1" x14ac:dyDescent="0.2">
      <c r="A8" s="188">
        <v>3</v>
      </c>
      <c r="B8" s="188"/>
      <c r="C8" s="188" t="s">
        <v>10</v>
      </c>
      <c r="D8" s="188">
        <v>5</v>
      </c>
      <c r="E8" s="189"/>
    </row>
    <row r="9" spans="1:5" s="124" customFormat="1" ht="20.100000000000001" customHeight="1" x14ac:dyDescent="0.2">
      <c r="A9" s="184"/>
      <c r="B9" s="184" t="s">
        <v>242</v>
      </c>
      <c r="C9" s="184" t="s">
        <v>241</v>
      </c>
      <c r="D9" s="184">
        <f>D10</f>
        <v>5</v>
      </c>
      <c r="E9" s="185"/>
    </row>
    <row r="10" spans="1:5" s="124" customFormat="1" ht="20.100000000000001" customHeight="1" x14ac:dyDescent="0.2">
      <c r="A10" s="188">
        <v>4</v>
      </c>
      <c r="B10" s="190"/>
      <c r="C10" s="188" t="s">
        <v>13</v>
      </c>
      <c r="D10" s="188">
        <v>5</v>
      </c>
      <c r="E10" s="189"/>
    </row>
    <row r="11" spans="1:5" s="124" customFormat="1" ht="20.100000000000001" customHeight="1" x14ac:dyDescent="0.2">
      <c r="A11" s="184"/>
      <c r="B11" s="184" t="s">
        <v>243</v>
      </c>
      <c r="C11" s="184" t="s">
        <v>241</v>
      </c>
      <c r="D11" s="184">
        <f>D12+D13+D14+D15</f>
        <v>75</v>
      </c>
      <c r="E11" s="185"/>
    </row>
    <row r="12" spans="1:5" s="124" customFormat="1" ht="20.100000000000001" customHeight="1" x14ac:dyDescent="0.2">
      <c r="A12" s="184">
        <v>5</v>
      </c>
      <c r="B12" s="184"/>
      <c r="C12" s="188" t="s">
        <v>244</v>
      </c>
      <c r="D12" s="188">
        <v>60</v>
      </c>
      <c r="E12" s="185"/>
    </row>
    <row r="13" spans="1:5" s="124" customFormat="1" ht="20.100000000000001" customHeight="1" x14ac:dyDescent="0.2">
      <c r="A13" s="188">
        <v>6</v>
      </c>
      <c r="B13" s="188"/>
      <c r="C13" s="188" t="s">
        <v>18</v>
      </c>
      <c r="D13" s="188">
        <v>5</v>
      </c>
      <c r="E13" s="189"/>
    </row>
    <row r="14" spans="1:5" s="124" customFormat="1" ht="20.100000000000001" customHeight="1" x14ac:dyDescent="0.2">
      <c r="A14" s="188">
        <v>7</v>
      </c>
      <c r="B14" s="188"/>
      <c r="C14" s="188" t="s">
        <v>19</v>
      </c>
      <c r="D14" s="188">
        <v>5</v>
      </c>
      <c r="E14" s="189"/>
    </row>
    <row r="15" spans="1:5" s="124" customFormat="1" ht="20.100000000000001" customHeight="1" x14ac:dyDescent="0.2">
      <c r="A15" s="188">
        <v>8</v>
      </c>
      <c r="B15" s="188"/>
      <c r="C15" s="188" t="s">
        <v>20</v>
      </c>
      <c r="D15" s="188">
        <v>5</v>
      </c>
      <c r="E15" s="189"/>
    </row>
    <row r="16" spans="1:5" s="124" customFormat="1" ht="20.100000000000001" customHeight="1" x14ac:dyDescent="0.2">
      <c r="A16" s="184"/>
      <c r="B16" s="184" t="s">
        <v>245</v>
      </c>
      <c r="C16" s="184" t="s">
        <v>241</v>
      </c>
      <c r="D16" s="184">
        <f>D17+D18</f>
        <v>10</v>
      </c>
      <c r="E16" s="185"/>
    </row>
    <row r="17" spans="1:5" s="124" customFormat="1" ht="20.100000000000001" customHeight="1" x14ac:dyDescent="0.2">
      <c r="A17" s="188">
        <v>9</v>
      </c>
      <c r="B17" s="188"/>
      <c r="C17" s="188" t="s">
        <v>318</v>
      </c>
      <c r="D17" s="188">
        <v>5</v>
      </c>
      <c r="E17" s="189" t="s">
        <v>317</v>
      </c>
    </row>
    <row r="18" spans="1:5" s="124" customFormat="1" ht="20.100000000000001" customHeight="1" x14ac:dyDescent="0.2">
      <c r="A18" s="188">
        <v>10</v>
      </c>
      <c r="B18" s="188"/>
      <c r="C18" s="188" t="s">
        <v>25</v>
      </c>
      <c r="D18" s="188">
        <v>5</v>
      </c>
      <c r="E18" s="189"/>
    </row>
    <row r="19" spans="1:5" s="124" customFormat="1" ht="20.100000000000001" customHeight="1" x14ac:dyDescent="0.2">
      <c r="A19" s="184"/>
      <c r="B19" s="184" t="s">
        <v>246</v>
      </c>
      <c r="C19" s="184" t="s">
        <v>241</v>
      </c>
      <c r="D19" s="184">
        <f>D20+D21+D22+D23+D24+D25+D26+D27+D28</f>
        <v>100</v>
      </c>
      <c r="E19" s="185"/>
    </row>
    <row r="20" spans="1:5" s="124" customFormat="1" ht="20.100000000000001" customHeight="1" x14ac:dyDescent="0.2">
      <c r="A20" s="184">
        <v>12</v>
      </c>
      <c r="B20" s="184"/>
      <c r="C20" s="188" t="s">
        <v>244</v>
      </c>
      <c r="D20" s="184">
        <v>50</v>
      </c>
      <c r="E20" s="185"/>
    </row>
    <row r="21" spans="1:5" s="124" customFormat="1" ht="20.100000000000001" customHeight="1" x14ac:dyDescent="0.2">
      <c r="A21" s="188">
        <v>13</v>
      </c>
      <c r="B21" s="190"/>
      <c r="C21" s="188" t="s">
        <v>111</v>
      </c>
      <c r="D21" s="188">
        <v>10</v>
      </c>
      <c r="E21" s="189"/>
    </row>
    <row r="22" spans="1:5" s="124" customFormat="1" ht="20.100000000000001" customHeight="1" x14ac:dyDescent="0.2">
      <c r="A22" s="188">
        <v>14</v>
      </c>
      <c r="B22" s="188"/>
      <c r="C22" s="188" t="s">
        <v>36</v>
      </c>
      <c r="D22" s="188">
        <v>10</v>
      </c>
      <c r="E22" s="189"/>
    </row>
    <row r="23" spans="1:5" s="124" customFormat="1" ht="20.100000000000001" customHeight="1" x14ac:dyDescent="0.2">
      <c r="A23" s="188">
        <v>15</v>
      </c>
      <c r="B23" s="188"/>
      <c r="C23" s="188" t="s">
        <v>33</v>
      </c>
      <c r="D23" s="188">
        <v>5</v>
      </c>
      <c r="E23" s="189"/>
    </row>
    <row r="24" spans="1:5" s="124" customFormat="1" ht="20.100000000000001" customHeight="1" x14ac:dyDescent="0.2">
      <c r="A24" s="188">
        <v>16</v>
      </c>
      <c r="B24" s="188"/>
      <c r="C24" s="188" t="s">
        <v>30</v>
      </c>
      <c r="D24" s="188">
        <v>5</v>
      </c>
      <c r="E24" s="189"/>
    </row>
    <row r="25" spans="1:5" s="124" customFormat="1" ht="20.100000000000001" customHeight="1" x14ac:dyDescent="0.2">
      <c r="A25" s="188">
        <v>17</v>
      </c>
      <c r="B25" s="188"/>
      <c r="C25" s="188" t="s">
        <v>34</v>
      </c>
      <c r="D25" s="188">
        <v>5</v>
      </c>
      <c r="E25" s="189"/>
    </row>
    <row r="26" spans="1:5" s="124" customFormat="1" ht="20.100000000000001" customHeight="1" x14ac:dyDescent="0.2">
      <c r="A26" s="188">
        <v>18</v>
      </c>
      <c r="B26" s="188"/>
      <c r="C26" s="188" t="s">
        <v>32</v>
      </c>
      <c r="D26" s="188">
        <v>5</v>
      </c>
      <c r="E26" s="189"/>
    </row>
    <row r="27" spans="1:5" s="124" customFormat="1" ht="20.100000000000001" customHeight="1" x14ac:dyDescent="0.2">
      <c r="A27" s="188">
        <v>19</v>
      </c>
      <c r="B27" s="188"/>
      <c r="C27" s="188" t="s">
        <v>38</v>
      </c>
      <c r="D27" s="188">
        <v>5</v>
      </c>
      <c r="E27" s="189"/>
    </row>
    <row r="28" spans="1:5" s="124" customFormat="1" ht="20.100000000000001" customHeight="1" x14ac:dyDescent="0.2">
      <c r="A28" s="188">
        <v>20</v>
      </c>
      <c r="B28" s="188"/>
      <c r="C28" s="188" t="s">
        <v>35</v>
      </c>
      <c r="D28" s="188">
        <v>5</v>
      </c>
      <c r="E28" s="189"/>
    </row>
    <row r="29" spans="1:5" s="124" customFormat="1" ht="20.100000000000001" customHeight="1" x14ac:dyDescent="0.2">
      <c r="A29" s="184"/>
      <c r="B29" s="184" t="s">
        <v>247</v>
      </c>
      <c r="C29" s="184" t="s">
        <v>241</v>
      </c>
      <c r="D29" s="184">
        <f>D30+D31+D32</f>
        <v>30</v>
      </c>
      <c r="E29" s="185"/>
    </row>
    <row r="30" spans="1:5" s="124" customFormat="1" ht="20.100000000000001" customHeight="1" x14ac:dyDescent="0.2">
      <c r="A30" s="188">
        <v>21</v>
      </c>
      <c r="B30" s="184"/>
      <c r="C30" s="188" t="s">
        <v>244</v>
      </c>
      <c r="D30" s="184">
        <v>20</v>
      </c>
      <c r="E30" s="185"/>
    </row>
    <row r="31" spans="1:5" s="124" customFormat="1" ht="20.100000000000001" customHeight="1" x14ac:dyDescent="0.2">
      <c r="A31" s="188">
        <v>22</v>
      </c>
      <c r="B31" s="190"/>
      <c r="C31" s="188" t="s">
        <v>45</v>
      </c>
      <c r="D31" s="188">
        <v>5</v>
      </c>
      <c r="E31" s="189"/>
    </row>
    <row r="32" spans="1:5" s="124" customFormat="1" ht="20.100000000000001" customHeight="1" x14ac:dyDescent="0.2">
      <c r="A32" s="188">
        <v>23</v>
      </c>
      <c r="B32" s="188"/>
      <c r="C32" s="188" t="s">
        <v>42</v>
      </c>
      <c r="D32" s="188">
        <v>5</v>
      </c>
      <c r="E32" s="189"/>
    </row>
    <row r="33" spans="1:5" s="124" customFormat="1" ht="20.100000000000001" customHeight="1" x14ac:dyDescent="0.2">
      <c r="A33" s="184"/>
      <c r="B33" s="184" t="s">
        <v>248</v>
      </c>
      <c r="C33" s="184" t="s">
        <v>241</v>
      </c>
      <c r="D33" s="184">
        <f>D34+D35+D36+D37+D38+D39</f>
        <v>70</v>
      </c>
      <c r="E33" s="185"/>
    </row>
    <row r="34" spans="1:5" s="124" customFormat="1" ht="30" customHeight="1" x14ac:dyDescent="0.2">
      <c r="A34" s="188">
        <v>24</v>
      </c>
      <c r="B34" s="191"/>
      <c r="C34" s="188" t="s">
        <v>244</v>
      </c>
      <c r="D34" s="188">
        <v>45</v>
      </c>
      <c r="E34" s="222" t="s">
        <v>319</v>
      </c>
    </row>
    <row r="35" spans="1:5" s="124" customFormat="1" ht="20.100000000000001" customHeight="1" x14ac:dyDescent="0.2">
      <c r="A35" s="188">
        <v>25</v>
      </c>
      <c r="B35" s="188"/>
      <c r="C35" s="188" t="s">
        <v>47</v>
      </c>
      <c r="D35" s="188">
        <v>5</v>
      </c>
      <c r="E35" s="189"/>
    </row>
    <row r="36" spans="1:5" s="124" customFormat="1" ht="20.100000000000001" customHeight="1" x14ac:dyDescent="0.2">
      <c r="A36" s="188">
        <v>26</v>
      </c>
      <c r="B36" s="188"/>
      <c r="C36" s="188" t="s">
        <v>48</v>
      </c>
      <c r="D36" s="188">
        <v>5</v>
      </c>
      <c r="E36" s="189"/>
    </row>
    <row r="37" spans="1:5" s="124" customFormat="1" ht="20.100000000000001" customHeight="1" x14ac:dyDescent="0.2">
      <c r="A37" s="188">
        <v>28</v>
      </c>
      <c r="B37" s="188"/>
      <c r="C37" s="188" t="s">
        <v>50</v>
      </c>
      <c r="D37" s="188">
        <v>5</v>
      </c>
      <c r="E37" s="189"/>
    </row>
    <row r="38" spans="1:5" s="124" customFormat="1" ht="20.100000000000001" customHeight="1" x14ac:dyDescent="0.2">
      <c r="A38" s="188">
        <v>29</v>
      </c>
      <c r="B38" s="188"/>
      <c r="C38" s="188" t="s">
        <v>53</v>
      </c>
      <c r="D38" s="188">
        <v>5</v>
      </c>
      <c r="E38" s="189"/>
    </row>
    <row r="39" spans="1:5" s="124" customFormat="1" ht="20.100000000000001" customHeight="1" x14ac:dyDescent="0.2">
      <c r="A39" s="188">
        <v>30</v>
      </c>
      <c r="B39" s="188"/>
      <c r="C39" s="188" t="s">
        <v>49</v>
      </c>
      <c r="D39" s="188">
        <v>5</v>
      </c>
      <c r="E39" s="189"/>
    </row>
    <row r="40" spans="1:5" s="124" customFormat="1" ht="20.100000000000001" customHeight="1" x14ac:dyDescent="0.2">
      <c r="A40" s="184"/>
      <c r="B40" s="184" t="s">
        <v>249</v>
      </c>
      <c r="C40" s="184" t="s">
        <v>241</v>
      </c>
      <c r="D40" s="184">
        <f>D41+D42+D43+D44</f>
        <v>30</v>
      </c>
      <c r="E40" s="185"/>
    </row>
    <row r="41" spans="1:5" s="124" customFormat="1" ht="20.100000000000001" customHeight="1" x14ac:dyDescent="0.2">
      <c r="A41" s="188">
        <v>31</v>
      </c>
      <c r="B41" s="190"/>
      <c r="C41" s="188" t="s">
        <v>244</v>
      </c>
      <c r="D41" s="188">
        <v>10</v>
      </c>
      <c r="E41" s="189" t="s">
        <v>250</v>
      </c>
    </row>
    <row r="42" spans="1:5" s="124" customFormat="1" ht="20.100000000000001" customHeight="1" x14ac:dyDescent="0.2">
      <c r="A42" s="188">
        <v>37</v>
      </c>
      <c r="B42" s="188"/>
      <c r="C42" s="188" t="s">
        <v>59</v>
      </c>
      <c r="D42" s="188">
        <v>10</v>
      </c>
      <c r="E42" s="189"/>
    </row>
    <row r="43" spans="1:5" s="124" customFormat="1" ht="20.100000000000001" customHeight="1" x14ac:dyDescent="0.2">
      <c r="A43" s="188">
        <v>32</v>
      </c>
      <c r="B43" s="188"/>
      <c r="C43" s="188" t="s">
        <v>60</v>
      </c>
      <c r="D43" s="188">
        <v>5</v>
      </c>
      <c r="E43" s="189"/>
    </row>
    <row r="44" spans="1:5" s="124" customFormat="1" ht="20.100000000000001" customHeight="1" x14ac:dyDescent="0.2">
      <c r="A44" s="188">
        <v>33</v>
      </c>
      <c r="B44" s="188"/>
      <c r="C44" s="188" t="s">
        <v>58</v>
      </c>
      <c r="D44" s="188">
        <v>5</v>
      </c>
      <c r="E44" s="189"/>
    </row>
    <row r="45" spans="1:5" s="124" customFormat="1" ht="20.100000000000001" customHeight="1" x14ac:dyDescent="0.2">
      <c r="A45" s="184"/>
      <c r="B45" s="184" t="s">
        <v>251</v>
      </c>
      <c r="C45" s="184" t="s">
        <v>241</v>
      </c>
      <c r="D45" s="184">
        <f>D46+D47+D48+D49+D50+D51+D52+D53</f>
        <v>80</v>
      </c>
      <c r="E45" s="185"/>
    </row>
    <row r="46" spans="1:5" s="124" customFormat="1" ht="20.100000000000001" customHeight="1" x14ac:dyDescent="0.2">
      <c r="A46" s="188">
        <v>35</v>
      </c>
      <c r="B46" s="184"/>
      <c r="C46" s="188" t="s">
        <v>244</v>
      </c>
      <c r="D46" s="188">
        <v>40</v>
      </c>
      <c r="E46" s="185"/>
    </row>
    <row r="47" spans="1:5" s="124" customFormat="1" ht="20.100000000000001" customHeight="1" x14ac:dyDescent="0.2">
      <c r="A47" s="188">
        <v>36</v>
      </c>
      <c r="B47" s="190"/>
      <c r="C47" s="188" t="s">
        <v>70</v>
      </c>
      <c r="D47" s="188">
        <v>10</v>
      </c>
      <c r="E47" s="189"/>
    </row>
    <row r="48" spans="1:5" s="124" customFormat="1" ht="20.100000000000001" customHeight="1" x14ac:dyDescent="0.2">
      <c r="A48" s="188">
        <v>38</v>
      </c>
      <c r="B48" s="188"/>
      <c r="C48" s="188" t="s">
        <v>64</v>
      </c>
      <c r="D48" s="188">
        <v>5</v>
      </c>
      <c r="E48" s="189"/>
    </row>
    <row r="49" spans="1:5" s="124" customFormat="1" ht="20.100000000000001" customHeight="1" x14ac:dyDescent="0.2">
      <c r="A49" s="188">
        <v>39</v>
      </c>
      <c r="B49" s="188"/>
      <c r="C49" s="188" t="s">
        <v>112</v>
      </c>
      <c r="D49" s="188">
        <v>5</v>
      </c>
      <c r="E49" s="189"/>
    </row>
    <row r="50" spans="1:5" s="124" customFormat="1" ht="20.100000000000001" customHeight="1" x14ac:dyDescent="0.2">
      <c r="A50" s="188">
        <v>40</v>
      </c>
      <c r="B50" s="188"/>
      <c r="C50" s="188" t="s">
        <v>68</v>
      </c>
      <c r="D50" s="188">
        <v>5</v>
      </c>
      <c r="E50" s="189"/>
    </row>
    <row r="51" spans="1:5" s="124" customFormat="1" ht="20.100000000000001" customHeight="1" x14ac:dyDescent="0.2">
      <c r="A51" s="188">
        <v>11</v>
      </c>
      <c r="B51" s="188"/>
      <c r="C51" s="188" t="s">
        <v>71</v>
      </c>
      <c r="D51" s="188">
        <v>5</v>
      </c>
      <c r="E51" s="189"/>
    </row>
    <row r="52" spans="1:5" s="124" customFormat="1" ht="20.100000000000001" customHeight="1" x14ac:dyDescent="0.2">
      <c r="A52" s="188">
        <v>41</v>
      </c>
      <c r="B52" s="188"/>
      <c r="C52" s="188" t="s">
        <v>65</v>
      </c>
      <c r="D52" s="188">
        <v>5</v>
      </c>
      <c r="E52" s="189"/>
    </row>
    <row r="53" spans="1:5" s="124" customFormat="1" ht="20.100000000000001" customHeight="1" x14ac:dyDescent="0.2">
      <c r="A53" s="188">
        <v>42</v>
      </c>
      <c r="B53" s="188"/>
      <c r="C53" s="188" t="s">
        <v>69</v>
      </c>
      <c r="D53" s="188">
        <v>5</v>
      </c>
      <c r="E53" s="189"/>
    </row>
    <row r="54" spans="1:5" s="124" customFormat="1" ht="20.100000000000001" customHeight="1" x14ac:dyDescent="0.2">
      <c r="A54" s="184"/>
      <c r="B54" s="184" t="s">
        <v>252</v>
      </c>
      <c r="C54" s="184" t="s">
        <v>241</v>
      </c>
      <c r="D54" s="184">
        <f>D55+D56+D57+D58+D59+D60</f>
        <v>40</v>
      </c>
      <c r="E54" s="185"/>
    </row>
    <row r="55" spans="1:5" s="124" customFormat="1" ht="20.100000000000001" customHeight="1" x14ac:dyDescent="0.2">
      <c r="A55" s="188">
        <v>43</v>
      </c>
      <c r="B55" s="190"/>
      <c r="C55" s="188" t="s">
        <v>80</v>
      </c>
      <c r="D55" s="188">
        <v>10</v>
      </c>
      <c r="E55" s="189"/>
    </row>
    <row r="56" spans="1:5" s="124" customFormat="1" ht="20.100000000000001" customHeight="1" x14ac:dyDescent="0.2">
      <c r="A56" s="188">
        <v>44</v>
      </c>
      <c r="B56" s="188"/>
      <c r="C56" s="188" t="s">
        <v>74</v>
      </c>
      <c r="D56" s="188">
        <v>10</v>
      </c>
      <c r="E56" s="189"/>
    </row>
    <row r="57" spans="1:5" s="124" customFormat="1" ht="20.100000000000001" customHeight="1" x14ac:dyDescent="0.2">
      <c r="A57" s="188">
        <v>45</v>
      </c>
      <c r="B57" s="188"/>
      <c r="C57" s="188" t="s">
        <v>81</v>
      </c>
      <c r="D57" s="188">
        <v>5</v>
      </c>
      <c r="E57" s="189"/>
    </row>
    <row r="58" spans="1:5" s="124" customFormat="1" ht="20.100000000000001" customHeight="1" x14ac:dyDescent="0.2">
      <c r="A58" s="188">
        <v>46</v>
      </c>
      <c r="B58" s="188"/>
      <c r="C58" s="188" t="s">
        <v>78</v>
      </c>
      <c r="D58" s="188">
        <v>5</v>
      </c>
      <c r="E58" s="189"/>
    </row>
    <row r="59" spans="1:5" s="124" customFormat="1" ht="20.100000000000001" customHeight="1" x14ac:dyDescent="0.2">
      <c r="A59" s="188">
        <v>47</v>
      </c>
      <c r="B59" s="188"/>
      <c r="C59" s="188" t="s">
        <v>79</v>
      </c>
      <c r="D59" s="188">
        <v>5</v>
      </c>
      <c r="E59" s="189"/>
    </row>
    <row r="60" spans="1:5" s="124" customFormat="1" ht="20.100000000000001" customHeight="1" x14ac:dyDescent="0.2">
      <c r="A60" s="188">
        <v>48</v>
      </c>
      <c r="B60" s="188"/>
      <c r="C60" s="188" t="s">
        <v>73</v>
      </c>
      <c r="D60" s="188">
        <v>5</v>
      </c>
      <c r="E60" s="189"/>
    </row>
    <row r="61" spans="1:5" s="124" customFormat="1" ht="20.100000000000001" customHeight="1" x14ac:dyDescent="0.2">
      <c r="A61" s="184"/>
      <c r="B61" s="184" t="s">
        <v>253</v>
      </c>
      <c r="C61" s="184" t="s">
        <v>241</v>
      </c>
      <c r="D61" s="184">
        <f>D62</f>
        <v>5</v>
      </c>
      <c r="E61" s="185"/>
    </row>
    <row r="62" spans="1:5" s="124" customFormat="1" ht="20.100000000000001" customHeight="1" x14ac:dyDescent="0.2">
      <c r="A62" s="188">
        <v>49</v>
      </c>
      <c r="B62" s="190"/>
      <c r="C62" s="188" t="s">
        <v>84</v>
      </c>
      <c r="D62" s="188">
        <v>5</v>
      </c>
      <c r="E62" s="189"/>
    </row>
    <row r="63" spans="1:5" s="124" customFormat="1" ht="20.100000000000001" customHeight="1" x14ac:dyDescent="0.2">
      <c r="A63" s="184"/>
      <c r="B63" s="184" t="s">
        <v>254</v>
      </c>
      <c r="C63" s="184" t="s">
        <v>241</v>
      </c>
      <c r="D63" s="184">
        <f>D64+D65+D66+D67+D68</f>
        <v>35</v>
      </c>
      <c r="E63" s="185"/>
    </row>
    <row r="64" spans="1:5" s="124" customFormat="1" ht="20.100000000000001" customHeight="1" x14ac:dyDescent="0.2">
      <c r="A64" s="188">
        <v>50</v>
      </c>
      <c r="B64" s="190"/>
      <c r="C64" s="188" t="s">
        <v>97</v>
      </c>
      <c r="D64" s="188">
        <v>10</v>
      </c>
      <c r="E64" s="189"/>
    </row>
    <row r="65" spans="1:5" s="124" customFormat="1" ht="20.100000000000001" customHeight="1" x14ac:dyDescent="0.2">
      <c r="A65" s="188">
        <v>51</v>
      </c>
      <c r="B65" s="188"/>
      <c r="C65" s="188" t="s">
        <v>114</v>
      </c>
      <c r="D65" s="188">
        <v>10</v>
      </c>
      <c r="E65" s="189"/>
    </row>
    <row r="66" spans="1:5" s="124" customFormat="1" ht="20.100000000000001" customHeight="1" x14ac:dyDescent="0.2">
      <c r="A66" s="188">
        <v>52</v>
      </c>
      <c r="B66" s="188"/>
      <c r="C66" s="188" t="s">
        <v>117</v>
      </c>
      <c r="D66" s="188">
        <v>5</v>
      </c>
      <c r="E66" s="189"/>
    </row>
    <row r="67" spans="1:5" s="124" customFormat="1" ht="20.100000000000001" customHeight="1" x14ac:dyDescent="0.2">
      <c r="A67" s="188">
        <v>53</v>
      </c>
      <c r="B67" s="188"/>
      <c r="C67" s="188" t="s">
        <v>116</v>
      </c>
      <c r="D67" s="188">
        <v>5</v>
      </c>
      <c r="E67" s="189"/>
    </row>
    <row r="68" spans="1:5" s="124" customFormat="1" ht="20.100000000000001" customHeight="1" x14ac:dyDescent="0.2">
      <c r="A68" s="188">
        <v>34</v>
      </c>
      <c r="B68" s="188"/>
      <c r="C68" s="188" t="s">
        <v>96</v>
      </c>
      <c r="D68" s="188">
        <v>5</v>
      </c>
      <c r="E68" s="189"/>
    </row>
    <row r="69" spans="1:5" s="124" customFormat="1" ht="20.100000000000001" customHeight="1" x14ac:dyDescent="0.2">
      <c r="A69" s="184"/>
      <c r="B69" s="184" t="s">
        <v>255</v>
      </c>
      <c r="C69" s="184" t="s">
        <v>241</v>
      </c>
      <c r="D69" s="184">
        <f>D70</f>
        <v>5</v>
      </c>
      <c r="E69" s="185"/>
    </row>
    <row r="70" spans="1:5" s="124" customFormat="1" ht="20.100000000000001" customHeight="1" x14ac:dyDescent="0.2">
      <c r="A70" s="188">
        <v>54</v>
      </c>
      <c r="B70" s="188"/>
      <c r="C70" s="188" t="s">
        <v>256</v>
      </c>
      <c r="D70" s="188">
        <v>5</v>
      </c>
      <c r="E70" s="189"/>
    </row>
  </sheetData>
  <mergeCells count="1">
    <mergeCell ref="A2:E2"/>
  </mergeCells>
  <phoneticPr fontId="1" type="noConversion"/>
  <pageMargins left="0.70866141732283472" right="0.70866141732283472" top="0.74803149606299213" bottom="0.74803149606299213" header="0.31496062992125984" footer="0.31496062992125984"/>
  <pageSetup paperSize="9" scale="98" fitToHeight="0"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
  <sheetViews>
    <sheetView workbookViewId="0">
      <selection activeCell="E15" sqref="E15"/>
    </sheetView>
  </sheetViews>
  <sheetFormatPr defaultRowHeight="13.5" x14ac:dyDescent="0.15"/>
  <cols>
    <col min="1" max="1" width="5.625" customWidth="1"/>
    <col min="2" max="2" width="32.625" customWidth="1"/>
    <col min="3" max="3" width="33.125" customWidth="1"/>
  </cols>
  <sheetData>
    <row r="1" spans="1:5" ht="30" customHeight="1" x14ac:dyDescent="0.25">
      <c r="A1" s="140" t="s">
        <v>156</v>
      </c>
      <c r="B1" s="120"/>
      <c r="C1" s="121"/>
    </row>
    <row r="2" spans="1:5" ht="30" customHeight="1" x14ac:dyDescent="0.15">
      <c r="A2" s="318" t="s">
        <v>260</v>
      </c>
      <c r="B2" s="318"/>
      <c r="C2" s="318"/>
      <c r="D2" s="318"/>
      <c r="E2" s="318"/>
    </row>
    <row r="3" spans="1:5" ht="30" customHeight="1" x14ac:dyDescent="0.15">
      <c r="A3" s="8"/>
      <c r="B3" s="141"/>
      <c r="C3" s="8"/>
      <c r="D3" s="319" t="s">
        <v>263</v>
      </c>
      <c r="E3" s="319"/>
    </row>
    <row r="4" spans="1:5" s="14" customFormat="1" ht="39.950000000000003" customHeight="1" x14ac:dyDescent="0.15">
      <c r="A4" s="99" t="s">
        <v>101</v>
      </c>
      <c r="B4" s="88" t="s">
        <v>162</v>
      </c>
      <c r="C4" s="100" t="s">
        <v>163</v>
      </c>
      <c r="D4" s="88" t="s">
        <v>168</v>
      </c>
      <c r="E4" s="88" t="s">
        <v>164</v>
      </c>
    </row>
    <row r="5" spans="1:5" s="14" customFormat="1" ht="39.950000000000003" customHeight="1" x14ac:dyDescent="0.15">
      <c r="A5" s="105">
        <v>1</v>
      </c>
      <c r="B5" s="2" t="s">
        <v>261</v>
      </c>
      <c r="C5" s="103" t="s">
        <v>262</v>
      </c>
      <c r="D5" s="106">
        <v>7200</v>
      </c>
      <c r="E5" s="107"/>
    </row>
  </sheetData>
  <mergeCells count="2">
    <mergeCell ref="A2:E2"/>
    <mergeCell ref="D3:E3"/>
  </mergeCells>
  <phoneticPr fontId="1" type="noConversion"/>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14</vt:i4>
      </vt:variant>
      <vt:variant>
        <vt:lpstr>命名范围</vt:lpstr>
      </vt:variant>
      <vt:variant>
        <vt:i4>5</vt:i4>
      </vt:variant>
    </vt:vector>
  </HeadingPairs>
  <TitlesOfParts>
    <vt:vector size="19" baseType="lpstr">
      <vt:lpstr>2018分配总表</vt:lpstr>
      <vt:lpstr>1.2018年度农客油补</vt:lpstr>
      <vt:lpstr>2.2018年度城市公交油补</vt:lpstr>
      <vt:lpstr>3.2018年度水客油补</vt:lpstr>
      <vt:lpstr>4.省统筹新能源公交</vt:lpstr>
      <vt:lpstr>5.省统筹新能源农客</vt:lpstr>
      <vt:lpstr>6.省统筹新能源出租</vt:lpstr>
      <vt:lpstr>7.省统筹隐患清零奖补</vt:lpstr>
      <vt:lpstr>8.“两客”智能监管平台</vt:lpstr>
      <vt:lpstr>9.省统筹水路客运结构调整</vt:lpstr>
      <vt:lpstr>10.省统筹公交都市</vt:lpstr>
      <vt:lpstr>11.省统筹“绿色公交”</vt:lpstr>
      <vt:lpstr>12.省统筹监管平台运维</vt:lpstr>
      <vt:lpstr>13.省统筹油补三方审计</vt:lpstr>
      <vt:lpstr>'1.2018年度农客油补'!Print_Titles</vt:lpstr>
      <vt:lpstr>'2.2018年度城市公交油补'!Print_Titles</vt:lpstr>
      <vt:lpstr>'3.2018年度水客油补'!Print_Titles</vt:lpstr>
      <vt:lpstr>'4.省统筹新能源公交'!Print_Titles</vt:lpstr>
      <vt:lpstr>'7.省统筹隐患清零奖补'!Print_Titles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2019-11-12T08:58:58Z</dcterms:modified>
</cp:coreProperties>
</file>