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5" yWindow="135" windowWidth="12000" windowHeight="9540" tabRatio="694" firstSheet="2" activeTab="2"/>
  </bookViews>
  <sheets>
    <sheet name="附件3高中免学费" sheetId="5" state="hidden" r:id="rId1"/>
    <sheet name="高中免费教科书" sheetId="44" state="hidden" r:id="rId2"/>
    <sheet name="分配表" sheetId="79" r:id="rId3"/>
    <sheet name="幼儿" sheetId="71" r:id="rId4"/>
    <sheet name="高中免学费" sheetId="66" r:id="rId5"/>
    <sheet name="高中助学金" sheetId="67" r:id="rId6"/>
    <sheet name="高中免教科书" sheetId="80" r:id="rId7"/>
    <sheet name="中职合" sheetId="72" r:id="rId8"/>
    <sheet name="助学金（教育）" sheetId="73" r:id="rId9"/>
    <sheet name="助学金（人社）" sheetId="74" r:id="rId10"/>
    <sheet name="免学费（教育）" sheetId="75" r:id="rId11"/>
    <sheet name="免学费（人社）" sheetId="76" r:id="rId12"/>
  </sheets>
  <externalReferences>
    <externalReference r:id="rId13"/>
    <externalReference r:id="rId14"/>
  </externalReferences>
  <definedNames>
    <definedName name="_xlnm._FilterDatabase" localSheetId="0" hidden="1">附件3高中免学费!$A$9:$AL$171</definedName>
    <definedName name="_xlnm._FilterDatabase" localSheetId="1" hidden="1">高中免费教科书!$A$5:$E$167</definedName>
    <definedName name="_xlnm.Print_Area" localSheetId="0">附件3高中免学费!$A$2:$AL$171</definedName>
    <definedName name="_xlnm.Print_Titles" localSheetId="0">附件3高中免学费!$4:$6</definedName>
    <definedName name="_xlnm.Print_Titles" localSheetId="1">高中免费教科书!$4:$4</definedName>
    <definedName name="_xlnm.Print_Titles" localSheetId="6">高中免教科书!$4:$4</definedName>
    <definedName name="_xlnm.Print_Titles" localSheetId="4">高中免学费!$5:$7</definedName>
    <definedName name="_xlnm.Print_Titles" localSheetId="5">高中助学金!$5:$7</definedName>
    <definedName name="_xlnm.Print_Titles" localSheetId="10">'免学费（教育）'!$4:$5</definedName>
    <definedName name="_xlnm.Print_Titles" localSheetId="11">'免学费（人社）'!$4:$5</definedName>
    <definedName name="_xlnm.Print_Titles" localSheetId="3">幼儿!$4:$5</definedName>
    <definedName name="_xlnm.Print_Titles" localSheetId="7">中职合!$5:$7</definedName>
    <definedName name="_xlnm.Print_Titles" localSheetId="8">'助学金（教育）'!$5:$7</definedName>
    <definedName name="_xlnm.Print_Titles" localSheetId="9">'助学金（人社）'!$4:$6</definedName>
  </definedNames>
  <calcPr calcId="145621"/>
</workbook>
</file>

<file path=xl/calcChain.xml><?xml version="1.0" encoding="utf-8"?>
<calcChain xmlns="http://schemas.openxmlformats.org/spreadsheetml/2006/main">
  <c r="J177" i="71" l="1"/>
  <c r="I177" i="71"/>
  <c r="H177" i="71"/>
  <c r="J176" i="71"/>
  <c r="I176" i="71"/>
  <c r="H176" i="71"/>
  <c r="J175" i="71"/>
  <c r="I175" i="71"/>
  <c r="H175" i="71"/>
  <c r="J174" i="71"/>
  <c r="I174" i="71"/>
  <c r="H174" i="71"/>
  <c r="J173" i="71"/>
  <c r="I173" i="71"/>
  <c r="H173" i="71"/>
  <c r="J172" i="71"/>
  <c r="I172" i="71"/>
  <c r="H172" i="71"/>
  <c r="J171" i="71"/>
  <c r="I171" i="71"/>
  <c r="H171" i="71"/>
  <c r="J170" i="71"/>
  <c r="I170" i="71"/>
  <c r="H170" i="71"/>
  <c r="J169" i="71"/>
  <c r="I169" i="71"/>
  <c r="H169" i="71"/>
  <c r="J167" i="71"/>
  <c r="I167" i="71"/>
  <c r="H167" i="71"/>
  <c r="J166" i="71"/>
  <c r="I166" i="71"/>
  <c r="H166" i="71"/>
  <c r="J165" i="71"/>
  <c r="I165" i="71"/>
  <c r="H165" i="71"/>
  <c r="J164" i="71"/>
  <c r="I164" i="71"/>
  <c r="H164" i="71"/>
  <c r="J163" i="71"/>
  <c r="I163" i="71"/>
  <c r="H163" i="71"/>
  <c r="J162" i="71"/>
  <c r="I162" i="71"/>
  <c r="H162" i="71"/>
  <c r="J161" i="71"/>
  <c r="I161" i="71"/>
  <c r="H161" i="71"/>
  <c r="J160" i="71"/>
  <c r="I160" i="71"/>
  <c r="H160" i="71"/>
  <c r="J159" i="71"/>
  <c r="I159" i="71"/>
  <c r="H159" i="71"/>
  <c r="J158" i="71"/>
  <c r="I158" i="71"/>
  <c r="H158" i="71"/>
  <c r="J157" i="71"/>
  <c r="I157" i="71"/>
  <c r="H157" i="71"/>
  <c r="J156" i="71"/>
  <c r="I156" i="71"/>
  <c r="H156" i="71"/>
  <c r="J155" i="71"/>
  <c r="I155" i="71"/>
  <c r="H155" i="71"/>
  <c r="J151" i="71"/>
  <c r="I151" i="71"/>
  <c r="H151" i="71"/>
  <c r="J150" i="71"/>
  <c r="I150" i="71"/>
  <c r="H150" i="71"/>
  <c r="J149" i="71"/>
  <c r="I149" i="71"/>
  <c r="H149" i="71"/>
  <c r="J148" i="71"/>
  <c r="I148" i="71"/>
  <c r="H148" i="71"/>
  <c r="J147" i="71"/>
  <c r="I147" i="71"/>
  <c r="H147" i="71"/>
  <c r="J146" i="71"/>
  <c r="I146" i="71"/>
  <c r="H146" i="71"/>
  <c r="J143" i="71"/>
  <c r="I143" i="71"/>
  <c r="H143" i="71"/>
  <c r="J142" i="71"/>
  <c r="I142" i="71"/>
  <c r="H142" i="71"/>
  <c r="J141" i="71"/>
  <c r="I141" i="71"/>
  <c r="H141" i="71"/>
  <c r="J140" i="71"/>
  <c r="I140" i="71"/>
  <c r="H140" i="71"/>
  <c r="J139" i="71"/>
  <c r="I139" i="71"/>
  <c r="H139" i="71"/>
  <c r="J138" i="71"/>
  <c r="I138" i="71"/>
  <c r="H138" i="71"/>
  <c r="J137" i="71"/>
  <c r="I137" i="71"/>
  <c r="H137" i="71"/>
  <c r="J136" i="71"/>
  <c r="I136" i="71"/>
  <c r="H136" i="71"/>
  <c r="J135" i="71"/>
  <c r="I135" i="71"/>
  <c r="H135" i="71"/>
  <c r="J134" i="71"/>
  <c r="I134" i="71"/>
  <c r="H134" i="71"/>
  <c r="J133" i="71"/>
  <c r="I133" i="71"/>
  <c r="H133" i="71"/>
  <c r="J132" i="71"/>
  <c r="I132" i="71"/>
  <c r="H132" i="71"/>
  <c r="J129" i="71"/>
  <c r="I129" i="71"/>
  <c r="H129" i="71"/>
  <c r="J128" i="71"/>
  <c r="I128" i="71"/>
  <c r="H128" i="71"/>
  <c r="J127" i="71"/>
  <c r="I127" i="71"/>
  <c r="H127" i="71"/>
  <c r="J126" i="71"/>
  <c r="I126" i="71"/>
  <c r="H126" i="71"/>
  <c r="J125" i="71"/>
  <c r="I125" i="71"/>
  <c r="H125" i="71"/>
  <c r="J124" i="71"/>
  <c r="I124" i="71"/>
  <c r="H124" i="71"/>
  <c r="J123" i="71"/>
  <c r="I123" i="71"/>
  <c r="H123" i="71"/>
  <c r="J122" i="71"/>
  <c r="I122" i="71"/>
  <c r="H122" i="71"/>
  <c r="J121" i="71"/>
  <c r="I121" i="71"/>
  <c r="H121" i="71"/>
  <c r="J120" i="71"/>
  <c r="I120" i="71"/>
  <c r="H120" i="71"/>
  <c r="J119" i="71"/>
  <c r="I119" i="71"/>
  <c r="H119" i="71"/>
  <c r="J118" i="71"/>
  <c r="I118" i="71"/>
  <c r="H118" i="71"/>
  <c r="J117" i="71"/>
  <c r="I117" i="71"/>
  <c r="H117" i="71"/>
  <c r="J116" i="71"/>
  <c r="I116" i="71"/>
  <c r="H116" i="71"/>
  <c r="J113" i="71"/>
  <c r="I113" i="71"/>
  <c r="H113" i="71"/>
  <c r="J112" i="71"/>
  <c r="I112" i="71"/>
  <c r="H112" i="71"/>
  <c r="J111" i="71"/>
  <c r="I111" i="71"/>
  <c r="H111" i="71"/>
  <c r="J110" i="71"/>
  <c r="I110" i="71"/>
  <c r="H110" i="71"/>
  <c r="J109" i="71"/>
  <c r="I109" i="71"/>
  <c r="H109" i="71"/>
  <c r="J108" i="71"/>
  <c r="I108" i="71"/>
  <c r="H108" i="71"/>
  <c r="J107" i="71"/>
  <c r="I107" i="71"/>
  <c r="H107" i="71"/>
  <c r="J106" i="71"/>
  <c r="I106" i="71"/>
  <c r="H106" i="71"/>
  <c r="J103" i="71"/>
  <c r="I103" i="71"/>
  <c r="H103" i="71"/>
  <c r="J102" i="71"/>
  <c r="I102" i="71"/>
  <c r="H102" i="71"/>
  <c r="J101" i="71"/>
  <c r="I101" i="71"/>
  <c r="H101" i="71"/>
  <c r="J100" i="71"/>
  <c r="I100" i="71"/>
  <c r="H100" i="71"/>
  <c r="J99" i="71"/>
  <c r="I99" i="71"/>
  <c r="H99" i="71"/>
  <c r="J96" i="71"/>
  <c r="I96" i="71"/>
  <c r="H96" i="71"/>
  <c r="J95" i="71"/>
  <c r="I95" i="71"/>
  <c r="H95" i="71"/>
  <c r="J94" i="71"/>
  <c r="I94" i="71"/>
  <c r="H94" i="71"/>
  <c r="J93" i="71"/>
  <c r="I93" i="71"/>
  <c r="H93" i="71"/>
  <c r="J92" i="71"/>
  <c r="I92" i="71"/>
  <c r="H92" i="71"/>
  <c r="J91" i="71"/>
  <c r="I91" i="71"/>
  <c r="H91" i="71"/>
  <c r="J90" i="71"/>
  <c r="I90" i="71"/>
  <c r="H90" i="71"/>
  <c r="J89" i="71"/>
  <c r="I89" i="71"/>
  <c r="H89" i="71"/>
  <c r="J88" i="71"/>
  <c r="I88" i="71"/>
  <c r="H88" i="71"/>
  <c r="J87" i="71"/>
  <c r="I87" i="71"/>
  <c r="H87" i="71"/>
  <c r="J86" i="71"/>
  <c r="I86" i="71"/>
  <c r="H86" i="71"/>
  <c r="J85" i="71"/>
  <c r="I85" i="71"/>
  <c r="H85" i="71"/>
  <c r="J82" i="71"/>
  <c r="I82" i="71"/>
  <c r="H82" i="71"/>
  <c r="J81" i="71"/>
  <c r="I81" i="71"/>
  <c r="H81" i="71"/>
  <c r="J80" i="71"/>
  <c r="I80" i="71"/>
  <c r="H80" i="71"/>
  <c r="J79" i="71"/>
  <c r="I79" i="71"/>
  <c r="H79" i="71"/>
  <c r="J78" i="71"/>
  <c r="I78" i="71"/>
  <c r="H78" i="71"/>
  <c r="J77" i="71"/>
  <c r="I77" i="71"/>
  <c r="H77" i="71"/>
  <c r="J76" i="71"/>
  <c r="I76" i="71"/>
  <c r="H76" i="71"/>
  <c r="J75" i="71"/>
  <c r="I75" i="71"/>
  <c r="H75" i="71"/>
  <c r="J74" i="71"/>
  <c r="I74" i="71"/>
  <c r="H74" i="71"/>
  <c r="J73" i="71"/>
  <c r="I73" i="71"/>
  <c r="H73" i="71"/>
  <c r="J72" i="71"/>
  <c r="I72" i="71"/>
  <c r="H72" i="71"/>
  <c r="J69" i="71"/>
  <c r="I69" i="71"/>
  <c r="H69" i="71"/>
  <c r="J68" i="71"/>
  <c r="I68" i="71"/>
  <c r="H68" i="71"/>
  <c r="J67" i="71"/>
  <c r="I67" i="71"/>
  <c r="H67" i="71"/>
  <c r="J66" i="71"/>
  <c r="I66" i="71"/>
  <c r="H66" i="71"/>
  <c r="J65" i="71"/>
  <c r="I65" i="71"/>
  <c r="H65" i="71"/>
  <c r="J64" i="71"/>
  <c r="I64" i="71"/>
  <c r="H64" i="71"/>
  <c r="J63" i="71"/>
  <c r="I63" i="71"/>
  <c r="H63" i="71"/>
  <c r="J62" i="71"/>
  <c r="I62" i="71"/>
  <c r="H62" i="71"/>
  <c r="J61" i="71"/>
  <c r="I61" i="71"/>
  <c r="H61" i="71"/>
  <c r="J60" i="71"/>
  <c r="I60" i="71"/>
  <c r="H60" i="71"/>
  <c r="J59" i="71"/>
  <c r="I59" i="71"/>
  <c r="H59" i="71"/>
  <c r="J58" i="71"/>
  <c r="I58" i="71"/>
  <c r="H58" i="71"/>
  <c r="J57" i="71"/>
  <c r="I57" i="71"/>
  <c r="H57" i="71"/>
  <c r="J54" i="71"/>
  <c r="I54" i="71"/>
  <c r="H54" i="71"/>
  <c r="J53" i="71"/>
  <c r="I53" i="71"/>
  <c r="H53" i="71"/>
  <c r="J52" i="71"/>
  <c r="I52" i="71"/>
  <c r="H52" i="71"/>
  <c r="J51" i="71"/>
  <c r="I51" i="71"/>
  <c r="H51" i="71"/>
  <c r="J50" i="71"/>
  <c r="I50" i="71"/>
  <c r="H50" i="71"/>
  <c r="J49" i="71"/>
  <c r="I49" i="71"/>
  <c r="H49" i="71"/>
  <c r="J48" i="71"/>
  <c r="I48" i="71"/>
  <c r="H48" i="71"/>
  <c r="J47" i="71"/>
  <c r="I47" i="71"/>
  <c r="H47" i="71"/>
  <c r="J46" i="71"/>
  <c r="I46" i="71"/>
  <c r="H46" i="71"/>
  <c r="J45" i="71"/>
  <c r="I45" i="71"/>
  <c r="H45" i="71"/>
  <c r="J44" i="71"/>
  <c r="I44" i="71"/>
  <c r="H44" i="71"/>
  <c r="J39" i="71"/>
  <c r="I39" i="71"/>
  <c r="H39" i="71"/>
  <c r="J38" i="71"/>
  <c r="I38" i="71"/>
  <c r="J37" i="71"/>
  <c r="I37" i="71"/>
  <c r="J36" i="71"/>
  <c r="I36" i="71"/>
  <c r="H36" i="71"/>
  <c r="J35" i="71"/>
  <c r="I35" i="71"/>
  <c r="H35" i="71"/>
  <c r="J34" i="71"/>
  <c r="I34" i="71"/>
  <c r="H34" i="71"/>
  <c r="J31" i="71"/>
  <c r="I31" i="71"/>
  <c r="H31" i="71"/>
  <c r="J30" i="71"/>
  <c r="I30" i="71"/>
  <c r="H30" i="71"/>
  <c r="J29" i="71"/>
  <c r="I29" i="71"/>
  <c r="H29" i="71"/>
  <c r="J28" i="71"/>
  <c r="I28" i="71"/>
  <c r="H28" i="71"/>
  <c r="J27" i="71"/>
  <c r="I27" i="71"/>
  <c r="H27" i="71"/>
  <c r="J26" i="71"/>
  <c r="I26" i="71"/>
  <c r="H26" i="71"/>
  <c r="J25" i="71"/>
  <c r="I25" i="71"/>
  <c r="H25" i="71"/>
  <c r="J24" i="71"/>
  <c r="I24" i="71"/>
  <c r="H24" i="71"/>
  <c r="J23" i="71"/>
  <c r="I23" i="71"/>
  <c r="H23" i="71"/>
  <c r="J22" i="71"/>
  <c r="I22" i="71"/>
  <c r="H22" i="71"/>
  <c r="J19" i="71"/>
  <c r="I19" i="71"/>
  <c r="H19" i="71"/>
  <c r="J18" i="71"/>
  <c r="I18" i="71"/>
  <c r="H18" i="71"/>
  <c r="J17" i="71"/>
  <c r="I17" i="71"/>
  <c r="H17" i="71"/>
  <c r="J16" i="71"/>
  <c r="I16" i="71"/>
  <c r="H16" i="71"/>
  <c r="J15" i="71"/>
  <c r="I15" i="71"/>
  <c r="H15" i="71"/>
  <c r="J14" i="71"/>
  <c r="I14" i="71"/>
  <c r="H14" i="71"/>
  <c r="J13" i="71"/>
  <c r="I13" i="71"/>
  <c r="H13" i="71"/>
  <c r="J12" i="71"/>
  <c r="I12" i="71"/>
  <c r="H12" i="71"/>
  <c r="Q8" i="71"/>
  <c r="J11" i="71"/>
  <c r="I11" i="71"/>
  <c r="H11" i="71"/>
  <c r="R8" i="71"/>
  <c r="J10" i="71"/>
  <c r="I10" i="71"/>
  <c r="H10" i="71"/>
  <c r="S8" i="71"/>
  <c r="Q7" i="71" l="1"/>
  <c r="R7" i="71" l="1"/>
  <c r="K8" i="71"/>
  <c r="S7" i="71"/>
  <c r="N8" i="71" l="1"/>
  <c r="M8" i="71"/>
  <c r="L8" i="71"/>
  <c r="K7" i="71" l="1"/>
  <c r="O8" i="71"/>
  <c r="P8" i="71"/>
  <c r="M7" i="71" l="1"/>
  <c r="N7" i="71"/>
  <c r="L7" i="71"/>
  <c r="O7" i="71"/>
  <c r="T8" i="71"/>
  <c r="P7" i="71" l="1"/>
  <c r="T7" i="71" l="1"/>
  <c r="E163" i="80" l="1"/>
  <c r="C163" i="80"/>
  <c r="C162" i="80"/>
  <c r="E162" i="80" s="1"/>
  <c r="C161" i="80"/>
  <c r="E161" i="80" s="1"/>
  <c r="C160" i="80"/>
  <c r="E160" i="80" s="1"/>
  <c r="C159" i="80"/>
  <c r="E159" i="80" s="1"/>
  <c r="C158" i="80"/>
  <c r="E158" i="80" s="1"/>
  <c r="C157" i="80"/>
  <c r="E157" i="80" s="1"/>
  <c r="C156" i="80"/>
  <c r="E156" i="80" s="1"/>
  <c r="E155" i="80"/>
  <c r="C155" i="80"/>
  <c r="C153" i="80"/>
  <c r="E153" i="80" s="1"/>
  <c r="C152" i="80"/>
  <c r="E152" i="80" s="1"/>
  <c r="C151" i="80"/>
  <c r="E151" i="80" s="1"/>
  <c r="C150" i="80"/>
  <c r="E150" i="80" s="1"/>
  <c r="C149" i="80"/>
  <c r="E149" i="80" s="1"/>
  <c r="C148" i="80"/>
  <c r="E148" i="80" s="1"/>
  <c r="E147" i="80"/>
  <c r="C147" i="80"/>
  <c r="C146" i="80"/>
  <c r="E146" i="80" s="1"/>
  <c r="C145" i="80"/>
  <c r="E145" i="80" s="1"/>
  <c r="C144" i="80"/>
  <c r="E144" i="80" s="1"/>
  <c r="C143" i="80"/>
  <c r="E143" i="80" s="1"/>
  <c r="C142" i="80"/>
  <c r="E142" i="80" s="1"/>
  <c r="C141" i="80"/>
  <c r="E141" i="80" s="1"/>
  <c r="C140" i="80"/>
  <c r="E140" i="80" s="1"/>
  <c r="C137" i="80"/>
  <c r="E137" i="80" s="1"/>
  <c r="C136" i="80"/>
  <c r="E136" i="80" s="1"/>
  <c r="C135" i="80"/>
  <c r="E135" i="80" s="1"/>
  <c r="C134" i="80"/>
  <c r="E134" i="80" s="1"/>
  <c r="C133" i="80"/>
  <c r="E133" i="80" s="1"/>
  <c r="C132" i="80"/>
  <c r="E131" i="80"/>
  <c r="C131" i="80"/>
  <c r="C130" i="80"/>
  <c r="C128" i="80"/>
  <c r="E128" i="80" s="1"/>
  <c r="E127" i="80"/>
  <c r="C127" i="80"/>
  <c r="C126" i="80"/>
  <c r="E126" i="80" s="1"/>
  <c r="C125" i="80"/>
  <c r="E125" i="80" s="1"/>
  <c r="C124" i="80"/>
  <c r="E124" i="80" s="1"/>
  <c r="C123" i="80"/>
  <c r="E123" i="80" s="1"/>
  <c r="C122" i="80"/>
  <c r="E122" i="80" s="1"/>
  <c r="C121" i="80"/>
  <c r="E121" i="80" s="1"/>
  <c r="C120" i="80"/>
  <c r="E120" i="80" s="1"/>
  <c r="E119" i="80"/>
  <c r="C119" i="80"/>
  <c r="C118" i="80"/>
  <c r="E118" i="80" s="1"/>
  <c r="C117" i="80"/>
  <c r="E117" i="80" s="1"/>
  <c r="C116" i="80"/>
  <c r="C114" i="80"/>
  <c r="E114" i="80" s="1"/>
  <c r="C113" i="80"/>
  <c r="E113" i="80" s="1"/>
  <c r="C112" i="80"/>
  <c r="E112" i="80" s="1"/>
  <c r="E111" i="80"/>
  <c r="C111" i="80"/>
  <c r="C110" i="80"/>
  <c r="E110" i="80" s="1"/>
  <c r="C109" i="80"/>
  <c r="E109" i="80" s="1"/>
  <c r="C108" i="80"/>
  <c r="E108" i="80" s="1"/>
  <c r="C107" i="80"/>
  <c r="E107" i="80" s="1"/>
  <c r="C106" i="80"/>
  <c r="E106" i="80" s="1"/>
  <c r="C105" i="80"/>
  <c r="E105" i="80" s="1"/>
  <c r="C104" i="80"/>
  <c r="E103" i="80"/>
  <c r="C103" i="80"/>
  <c r="C100" i="80"/>
  <c r="E100" i="80" s="1"/>
  <c r="E99" i="80"/>
  <c r="C99" i="80"/>
  <c r="C98" i="80"/>
  <c r="E98" i="80" s="1"/>
  <c r="C97" i="80"/>
  <c r="E97" i="80" s="1"/>
  <c r="C96" i="80"/>
  <c r="E96" i="80" s="1"/>
  <c r="C95" i="80"/>
  <c r="E95" i="80" s="1"/>
  <c r="C94" i="80"/>
  <c r="E94" i="80" s="1"/>
  <c r="C93" i="80"/>
  <c r="E93" i="80" s="1"/>
  <c r="C90" i="80"/>
  <c r="E90" i="80" s="1"/>
  <c r="C89" i="80"/>
  <c r="E89" i="80" s="1"/>
  <c r="C88" i="80"/>
  <c r="E88" i="80" s="1"/>
  <c r="C87" i="80"/>
  <c r="C84" i="80" s="1"/>
  <c r="C86" i="80"/>
  <c r="C83" i="80"/>
  <c r="E83" i="80" s="1"/>
  <c r="C82" i="80"/>
  <c r="E82" i="80" s="1"/>
  <c r="C81" i="80"/>
  <c r="E81" i="80" s="1"/>
  <c r="C80" i="80"/>
  <c r="E80" i="80" s="1"/>
  <c r="E79" i="80"/>
  <c r="C79" i="80"/>
  <c r="C78" i="80"/>
  <c r="E78" i="80" s="1"/>
  <c r="C77" i="80"/>
  <c r="E77" i="80" s="1"/>
  <c r="C76" i="80"/>
  <c r="E76" i="80" s="1"/>
  <c r="C75" i="80"/>
  <c r="E75" i="80" s="1"/>
  <c r="C74" i="80"/>
  <c r="E74" i="80" s="1"/>
  <c r="C73" i="80"/>
  <c r="C72" i="80"/>
  <c r="C69" i="80"/>
  <c r="C68" i="80"/>
  <c r="E68" i="80" s="1"/>
  <c r="E67" i="80"/>
  <c r="C67" i="80"/>
  <c r="E66" i="80"/>
  <c r="C66" i="80"/>
  <c r="C65" i="80"/>
  <c r="E65" i="80" s="1"/>
  <c r="C64" i="80"/>
  <c r="E64" i="80" s="1"/>
  <c r="C63" i="80"/>
  <c r="E63" i="80" s="1"/>
  <c r="C62" i="80"/>
  <c r="E62" i="80" s="1"/>
  <c r="C61" i="80"/>
  <c r="C60" i="80"/>
  <c r="C57" i="80"/>
  <c r="C56" i="80"/>
  <c r="E56" i="80" s="1"/>
  <c r="E55" i="80"/>
  <c r="C55" i="80"/>
  <c r="E54" i="80"/>
  <c r="C54" i="80"/>
  <c r="C53" i="80"/>
  <c r="E53" i="80" s="1"/>
  <c r="C52" i="80"/>
  <c r="E52" i="80" s="1"/>
  <c r="C51" i="80"/>
  <c r="E51" i="80" s="1"/>
  <c r="C50" i="80"/>
  <c r="E50" i="80" s="1"/>
  <c r="C49" i="80"/>
  <c r="E49" i="80" s="1"/>
  <c r="C48" i="80"/>
  <c r="E48" i="80" s="1"/>
  <c r="C47" i="80"/>
  <c r="C46" i="80" s="1"/>
  <c r="C44" i="80"/>
  <c r="E44" i="80" s="1"/>
  <c r="C43" i="80"/>
  <c r="E43" i="80" s="1"/>
  <c r="C42" i="80"/>
  <c r="E42" i="80" s="1"/>
  <c r="E41" i="80"/>
  <c r="C41" i="80"/>
  <c r="E40" i="80"/>
  <c r="C40" i="80"/>
  <c r="C39" i="80"/>
  <c r="E39" i="80" s="1"/>
  <c r="C38" i="80"/>
  <c r="C37" i="80"/>
  <c r="C34" i="80" s="1"/>
  <c r="C36" i="80"/>
  <c r="C33" i="80"/>
  <c r="E33" i="80" s="1"/>
  <c r="E32" i="80"/>
  <c r="C32" i="80"/>
  <c r="E31" i="80"/>
  <c r="C31" i="80"/>
  <c r="C30" i="80"/>
  <c r="E30" i="80" s="1"/>
  <c r="C29" i="80"/>
  <c r="E29" i="80" s="1"/>
  <c r="C28" i="80"/>
  <c r="C27" i="80"/>
  <c r="C25" i="80"/>
  <c r="E25" i="80" s="1"/>
  <c r="C24" i="80"/>
  <c r="E24" i="80" s="1"/>
  <c r="C23" i="80"/>
  <c r="E23" i="80" s="1"/>
  <c r="C22" i="80"/>
  <c r="C21" i="80"/>
  <c r="C20" i="80"/>
  <c r="C19" i="80" s="1"/>
  <c r="C17" i="80"/>
  <c r="E17" i="80" s="1"/>
  <c r="C16" i="80"/>
  <c r="E16" i="80" s="1"/>
  <c r="C15" i="80"/>
  <c r="E15" i="80" s="1"/>
  <c r="C14" i="80"/>
  <c r="E14" i="80" s="1"/>
  <c r="E13" i="80"/>
  <c r="C13" i="80"/>
  <c r="E12" i="80"/>
  <c r="C12" i="80"/>
  <c r="C11" i="80"/>
  <c r="E11" i="80" s="1"/>
  <c r="C10" i="80"/>
  <c r="C9" i="80"/>
  <c r="C8" i="80"/>
  <c r="C18" i="80" l="1"/>
  <c r="E47" i="80"/>
  <c r="C59" i="80"/>
  <c r="E87" i="80"/>
  <c r="C92" i="80"/>
  <c r="C102" i="80"/>
  <c r="C154" i="80"/>
  <c r="C6" i="80"/>
  <c r="C35" i="80"/>
  <c r="C138" i="80"/>
  <c r="C71" i="80"/>
  <c r="C85" i="80"/>
  <c r="C101" i="80"/>
  <c r="C129" i="80"/>
  <c r="C7" i="80"/>
  <c r="C45" i="80"/>
  <c r="E28" i="80"/>
  <c r="C58" i="80"/>
  <c r="C70" i="80"/>
  <c r="E139" i="80"/>
  <c r="E138" i="80"/>
  <c r="E9" i="80"/>
  <c r="E21" i="80"/>
  <c r="C26" i="80"/>
  <c r="E37" i="80"/>
  <c r="E60" i="80"/>
  <c r="E72" i="80"/>
  <c r="E8" i="80"/>
  <c r="E10" i="80"/>
  <c r="E20" i="80"/>
  <c r="E22" i="80"/>
  <c r="E36" i="80"/>
  <c r="E38" i="80"/>
  <c r="E57" i="80"/>
  <c r="E61" i="80"/>
  <c r="E69" i="80"/>
  <c r="E73" i="80"/>
  <c r="E91" i="80"/>
  <c r="E92" i="80"/>
  <c r="E115" i="80"/>
  <c r="E116" i="80"/>
  <c r="E154" i="80"/>
  <c r="E86" i="80"/>
  <c r="C91" i="80"/>
  <c r="C115" i="80"/>
  <c r="C139" i="80"/>
  <c r="E104" i="80"/>
  <c r="E132" i="80"/>
  <c r="E45" i="80" l="1"/>
  <c r="E46" i="80"/>
  <c r="E130" i="80"/>
  <c r="C5" i="80"/>
  <c r="E101" i="80"/>
  <c r="E34" i="80"/>
  <c r="E35" i="80"/>
  <c r="E129" i="80"/>
  <c r="E59" i="80"/>
  <c r="E58" i="80"/>
  <c r="E102" i="80"/>
  <c r="E26" i="80"/>
  <c r="E27" i="80"/>
  <c r="E84" i="80"/>
  <c r="E85" i="80"/>
  <c r="E6" i="80"/>
  <c r="E7" i="80"/>
  <c r="E18" i="80"/>
  <c r="E19" i="80"/>
  <c r="E71" i="80"/>
  <c r="E70" i="80"/>
  <c r="E5" i="80" l="1"/>
  <c r="X10" i="72" l="1"/>
  <c r="AA10" i="72"/>
  <c r="X9" i="72"/>
  <c r="AA9" i="72"/>
  <c r="AA8" i="72" s="1"/>
  <c r="X8" i="72" l="1"/>
  <c r="Z10" i="72" l="1"/>
  <c r="Z9" i="72"/>
  <c r="AC61" i="74" l="1"/>
  <c r="AB61" i="74"/>
  <c r="AE61" i="74" s="1"/>
  <c r="AA61" i="74"/>
  <c r="X61" i="74"/>
  <c r="AC60" i="74"/>
  <c r="AR60" i="74" s="1"/>
  <c r="AB60" i="74"/>
  <c r="X60" i="74"/>
  <c r="V59" i="74"/>
  <c r="AC58" i="74"/>
  <c r="AP58" i="74" s="1"/>
  <c r="AP57" i="74" s="1"/>
  <c r="AP56" i="74" s="1"/>
  <c r="AB58" i="74"/>
  <c r="X58" i="74"/>
  <c r="AC57" i="74"/>
  <c r="AC56" i="74" s="1"/>
  <c r="V57" i="74"/>
  <c r="V56" i="74" s="1"/>
  <c r="AC55" i="74"/>
  <c r="AP55" i="74" s="1"/>
  <c r="AB55" i="74"/>
  <c r="AA55" i="74"/>
  <c r="X55" i="74"/>
  <c r="AC54" i="74"/>
  <c r="AC53" i="74" s="1"/>
  <c r="AB54" i="74"/>
  <c r="AE54" i="74" s="1"/>
  <c r="AE53" i="74" s="1"/>
  <c r="X54" i="74"/>
  <c r="V53" i="74"/>
  <c r="V52" i="74"/>
  <c r="AC51" i="74"/>
  <c r="AP51" i="74" s="1"/>
  <c r="AB51" i="74"/>
  <c r="AE51" i="74" s="1"/>
  <c r="AE50" i="74" s="1"/>
  <c r="AE49" i="74" s="1"/>
  <c r="X51" i="74"/>
  <c r="V50" i="74"/>
  <c r="V49" i="74" s="1"/>
  <c r="AC48" i="74"/>
  <c r="AR48" i="74" s="1"/>
  <c r="AB48" i="74"/>
  <c r="X48" i="74"/>
  <c r="AC47" i="74"/>
  <c r="AB47" i="74"/>
  <c r="X47" i="74"/>
  <c r="AB46" i="74"/>
  <c r="AB45" i="74" s="1"/>
  <c r="V46" i="74"/>
  <c r="V45" i="74"/>
  <c r="AC44" i="74"/>
  <c r="AP44" i="74" s="1"/>
  <c r="AB44" i="74"/>
  <c r="X44" i="74"/>
  <c r="AC43" i="74"/>
  <c r="AP43" i="74" s="1"/>
  <c r="AB43" i="74"/>
  <c r="X43" i="74"/>
  <c r="AQ42" i="74"/>
  <c r="AQ41" i="74" s="1"/>
  <c r="AC42" i="74"/>
  <c r="AP42" i="74" s="1"/>
  <c r="AB42" i="74"/>
  <c r="X42" i="74"/>
  <c r="AD41" i="74"/>
  <c r="AB41" i="74"/>
  <c r="V41" i="74"/>
  <c r="V40" i="74"/>
  <c r="AC39" i="74"/>
  <c r="AP39" i="74" s="1"/>
  <c r="AB39" i="74"/>
  <c r="X39" i="74"/>
  <c r="AP38" i="74"/>
  <c r="AC38" i="74"/>
  <c r="AC37" i="74" s="1"/>
  <c r="AB38" i="74"/>
  <c r="X38" i="74"/>
  <c r="V37" i="74"/>
  <c r="V36" i="74"/>
  <c r="AC35" i="74"/>
  <c r="AP35" i="74" s="1"/>
  <c r="AB35" i="74"/>
  <c r="X35" i="74"/>
  <c r="AC34" i="74"/>
  <c r="AB34" i="74"/>
  <c r="X34" i="74"/>
  <c r="AP33" i="74"/>
  <c r="AC33" i="74"/>
  <c r="AB33" i="74"/>
  <c r="X33" i="74"/>
  <c r="AC32" i="74"/>
  <c r="AP32" i="74" s="1"/>
  <c r="AP31" i="74" s="1"/>
  <c r="AB32" i="74"/>
  <c r="AD32" i="74" s="1"/>
  <c r="AQ32" i="74" s="1"/>
  <c r="AQ31" i="74" s="1"/>
  <c r="X32" i="74"/>
  <c r="AC31" i="74"/>
  <c r="V31" i="74"/>
  <c r="V30" i="74" s="1"/>
  <c r="AC29" i="74"/>
  <c r="AB29" i="74"/>
  <c r="AB28" i="74" s="1"/>
  <c r="AB27" i="74" s="1"/>
  <c r="X29" i="74"/>
  <c r="V28" i="74"/>
  <c r="V27" i="74"/>
  <c r="AC26" i="74"/>
  <c r="AP26" i="74" s="1"/>
  <c r="AB26" i="74"/>
  <c r="X26" i="74"/>
  <c r="AC25" i="74"/>
  <c r="AB25" i="74"/>
  <c r="X25" i="74"/>
  <c r="V24" i="74"/>
  <c r="V23" i="74" s="1"/>
  <c r="AC22" i="74"/>
  <c r="AB22" i="74"/>
  <c r="X22" i="74"/>
  <c r="AC21" i="74"/>
  <c r="AB21" i="74"/>
  <c r="AB20" i="74" s="1"/>
  <c r="X21" i="74"/>
  <c r="V20" i="74"/>
  <c r="V19" i="74"/>
  <c r="AC18" i="74"/>
  <c r="AP18" i="74" s="1"/>
  <c r="AP17" i="74" s="1"/>
  <c r="AP16" i="74" s="1"/>
  <c r="AB18" i="74"/>
  <c r="AD18" i="74" s="1"/>
  <c r="X18" i="74"/>
  <c r="AB17" i="74"/>
  <c r="AB16" i="74" s="1"/>
  <c r="V17" i="74"/>
  <c r="V16" i="74" s="1"/>
  <c r="AC15" i="74"/>
  <c r="AR15" i="74" s="1"/>
  <c r="AB15" i="74"/>
  <c r="X15" i="74"/>
  <c r="AC14" i="74"/>
  <c r="AC13" i="74" s="1"/>
  <c r="AB14" i="74"/>
  <c r="X14" i="74"/>
  <c r="V13" i="74"/>
  <c r="V12" i="74" s="1"/>
  <c r="AC11" i="74"/>
  <c r="AP11" i="74" s="1"/>
  <c r="AB11" i="74"/>
  <c r="X11" i="74"/>
  <c r="AQ10" i="74"/>
  <c r="AQ9" i="74" s="1"/>
  <c r="AC10" i="74"/>
  <c r="AP10" i="74" s="1"/>
  <c r="AB10" i="74"/>
  <c r="X10" i="74"/>
  <c r="AD9" i="74"/>
  <c r="V9" i="74"/>
  <c r="V8" i="74" s="1"/>
  <c r="AE10" i="72"/>
  <c r="AE9" i="72"/>
  <c r="AE8" i="72" s="1"/>
  <c r="AA1" i="72"/>
  <c r="Y1" i="72"/>
  <c r="X1" i="72"/>
  <c r="V1" i="72"/>
  <c r="U1" i="72"/>
  <c r="T1" i="72"/>
  <c r="S1" i="72"/>
  <c r="R1" i="72"/>
  <c r="F1" i="72"/>
  <c r="E1" i="72"/>
  <c r="AB53" i="74" l="1"/>
  <c r="AB52" i="74" s="1"/>
  <c r="AG10" i="74"/>
  <c r="AG9" i="74" s="1"/>
  <c r="AD26" i="74"/>
  <c r="AQ26" i="74" s="1"/>
  <c r="AO26" i="74" s="1"/>
  <c r="AC30" i="74"/>
  <c r="AD33" i="74"/>
  <c r="AQ33" i="74" s="1"/>
  <c r="AE14" i="74"/>
  <c r="AE13" i="74" s="1"/>
  <c r="AB19" i="74"/>
  <c r="AE55" i="74"/>
  <c r="AC12" i="74"/>
  <c r="AG32" i="74"/>
  <c r="AG31" i="74" s="1"/>
  <c r="V7" i="74"/>
  <c r="AD31" i="74"/>
  <c r="AE34" i="74"/>
  <c r="AC41" i="74"/>
  <c r="AC40" i="74" s="1"/>
  <c r="AG42" i="74"/>
  <c r="AG41" i="74" s="1"/>
  <c r="AC50" i="74"/>
  <c r="AC49" i="74" s="1"/>
  <c r="AD51" i="74"/>
  <c r="AD50" i="74" s="1"/>
  <c r="AD49" i="74" s="1"/>
  <c r="AC52" i="74"/>
  <c r="AC9" i="74"/>
  <c r="AC8" i="74" s="1"/>
  <c r="AE52" i="74"/>
  <c r="AP14" i="74"/>
  <c r="AP13" i="74" s="1"/>
  <c r="AP12" i="74" s="1"/>
  <c r="AC17" i="74"/>
  <c r="AC16" i="74" s="1"/>
  <c r="AB31" i="74"/>
  <c r="AB30" i="74" s="1"/>
  <c r="AE32" i="74"/>
  <c r="AE31" i="74" s="1"/>
  <c r="AE33" i="74"/>
  <c r="AF33" i="74" s="1"/>
  <c r="AE42" i="74"/>
  <c r="AE41" i="74" s="1"/>
  <c r="Z8" i="72"/>
  <c r="AO10" i="74"/>
  <c r="AO9" i="74" s="1"/>
  <c r="AP9" i="74"/>
  <c r="AP8" i="74" s="1"/>
  <c r="AP22" i="74"/>
  <c r="AD22" i="74"/>
  <c r="AQ22" i="74" s="1"/>
  <c r="AQ18" i="74"/>
  <c r="AD17" i="74"/>
  <c r="AD16" i="74" s="1"/>
  <c r="AE25" i="74"/>
  <c r="AE24" i="74" s="1"/>
  <c r="AD25" i="74"/>
  <c r="AB24" i="74"/>
  <c r="AB23" i="74" s="1"/>
  <c r="AG25" i="74"/>
  <c r="AG24" i="74" s="1"/>
  <c r="AP34" i="74"/>
  <c r="AE15" i="74"/>
  <c r="AD15" i="74"/>
  <c r="AG15" i="74" s="1"/>
  <c r="AP21" i="74"/>
  <c r="AC20" i="74"/>
  <c r="AC19" i="74" s="1"/>
  <c r="AP29" i="74"/>
  <c r="AC28" i="74"/>
  <c r="AC27" i="74" s="1"/>
  <c r="AO33" i="74"/>
  <c r="AE39" i="74"/>
  <c r="AD39" i="74"/>
  <c r="AQ39" i="74" s="1"/>
  <c r="AD43" i="74"/>
  <c r="AQ43" i="74" s="1"/>
  <c r="AO43" i="74" s="1"/>
  <c r="AE43" i="74"/>
  <c r="AB40" i="74"/>
  <c r="AE44" i="74"/>
  <c r="AD44" i="74"/>
  <c r="AQ44" i="74" s="1"/>
  <c r="AO44" i="74" s="1"/>
  <c r="AP47" i="74"/>
  <c r="AC46" i="74"/>
  <c r="AC45" i="74" s="1"/>
  <c r="AD47" i="74"/>
  <c r="AE11" i="74"/>
  <c r="AD11" i="74"/>
  <c r="AD14" i="74"/>
  <c r="AG14" i="74" s="1"/>
  <c r="AG13" i="74" s="1"/>
  <c r="AB13" i="74"/>
  <c r="AB12" i="74" s="1"/>
  <c r="AG18" i="74"/>
  <c r="AG17" i="74" s="1"/>
  <c r="AG16" i="74" s="1"/>
  <c r="AE21" i="74"/>
  <c r="AE20" i="74" s="1"/>
  <c r="AD21" i="74"/>
  <c r="AF21" i="74" s="1"/>
  <c r="AF20" i="74" s="1"/>
  <c r="AE29" i="74"/>
  <c r="AE28" i="74" s="1"/>
  <c r="AE27" i="74" s="1"/>
  <c r="AD29" i="74"/>
  <c r="AP37" i="74"/>
  <c r="AP36" i="74" s="1"/>
  <c r="AO39" i="74"/>
  <c r="AP41" i="74"/>
  <c r="AP40" i="74" s="1"/>
  <c r="AO42" i="74"/>
  <c r="AO41" i="74" s="1"/>
  <c r="AE10" i="74"/>
  <c r="AE9" i="74" s="1"/>
  <c r="AE8" i="74" s="1"/>
  <c r="AB9" i="74"/>
  <c r="AB8" i="74" s="1"/>
  <c r="AP25" i="74"/>
  <c r="AC24" i="74"/>
  <c r="AC23" i="74" s="1"/>
  <c r="AG26" i="74"/>
  <c r="AE35" i="74"/>
  <c r="AD35" i="74"/>
  <c r="AQ35" i="74" s="1"/>
  <c r="AO35" i="74" s="1"/>
  <c r="AC36" i="74"/>
  <c r="AD38" i="74"/>
  <c r="AB36" i="74"/>
  <c r="AG38" i="74"/>
  <c r="AB37" i="74"/>
  <c r="AE38" i="74"/>
  <c r="AF38" i="74" s="1"/>
  <c r="AE18" i="74"/>
  <c r="AE17" i="74" s="1"/>
  <c r="AE16" i="74" s="1"/>
  <c r="AE22" i="74"/>
  <c r="AE26" i="74"/>
  <c r="AF26" i="74" s="1"/>
  <c r="AO32" i="74"/>
  <c r="AO31" i="74" s="1"/>
  <c r="AQ51" i="74"/>
  <c r="AQ50" i="74" s="1"/>
  <c r="AQ49" i="74" s="1"/>
  <c r="AG33" i="74"/>
  <c r="AD34" i="74"/>
  <c r="AQ34" i="74" s="1"/>
  <c r="AG34" i="74"/>
  <c r="AE48" i="74"/>
  <c r="AD48" i="74"/>
  <c r="AG48" i="74" s="1"/>
  <c r="AE60" i="74"/>
  <c r="AE59" i="74" s="1"/>
  <c r="AB59" i="74"/>
  <c r="AD60" i="74"/>
  <c r="AG60" i="74" s="1"/>
  <c r="AP61" i="74"/>
  <c r="AC59" i="74"/>
  <c r="AP50" i="74"/>
  <c r="AP49" i="74" s="1"/>
  <c r="AB57" i="74"/>
  <c r="AB56" i="74" s="1"/>
  <c r="AE58" i="74"/>
  <c r="AE57" i="74" s="1"/>
  <c r="AE56" i="74" s="1"/>
  <c r="AD58" i="74"/>
  <c r="AE47" i="74"/>
  <c r="AE46" i="74" s="1"/>
  <c r="AG47" i="74"/>
  <c r="AG46" i="74" s="1"/>
  <c r="AG51" i="74"/>
  <c r="AG50" i="74" s="1"/>
  <c r="AG49" i="74" s="1"/>
  <c r="AB50" i="74"/>
  <c r="AB49" i="74" s="1"/>
  <c r="AD54" i="74"/>
  <c r="AP54" i="74"/>
  <c r="AD55" i="74"/>
  <c r="AF55" i="74"/>
  <c r="AD61" i="74"/>
  <c r="AQ61" i="74" s="1"/>
  <c r="AG43" i="74" l="1"/>
  <c r="AQ30" i="74"/>
  <c r="AE12" i="74"/>
  <c r="AG30" i="74"/>
  <c r="AE45" i="74"/>
  <c r="AD40" i="74"/>
  <c r="AG35" i="74"/>
  <c r="AG12" i="74"/>
  <c r="AF39" i="74"/>
  <c r="AC7" i="74"/>
  <c r="AG61" i="74"/>
  <c r="AF14" i="74"/>
  <c r="AF13" i="74" s="1"/>
  <c r="AF61" i="74"/>
  <c r="AF51" i="74"/>
  <c r="AF50" i="74" s="1"/>
  <c r="AF49" i="74" s="1"/>
  <c r="AF34" i="74"/>
  <c r="AE40" i="74"/>
  <c r="AF32" i="74"/>
  <c r="AF31" i="74" s="1"/>
  <c r="AF42" i="74"/>
  <c r="AF41" i="74" s="1"/>
  <c r="AO51" i="74"/>
  <c r="AO50" i="74" s="1"/>
  <c r="AO49" i="74" s="1"/>
  <c r="AG59" i="74"/>
  <c r="AE30" i="74"/>
  <c r="AG39" i="74"/>
  <c r="AG36" i="74" s="1"/>
  <c r="Y9" i="72"/>
  <c r="Y10" i="72"/>
  <c r="AD57" i="74"/>
  <c r="AD56" i="74" s="1"/>
  <c r="AQ58" i="74"/>
  <c r="AF58" i="74"/>
  <c r="AF57" i="74" s="1"/>
  <c r="AF56" i="74" s="1"/>
  <c r="AG37" i="74"/>
  <c r="AQ11" i="74"/>
  <c r="AD8" i="74"/>
  <c r="AF11" i="74"/>
  <c r="AP46" i="74"/>
  <c r="AP45" i="74" s="1"/>
  <c r="AP28" i="74"/>
  <c r="AP27" i="74" s="1"/>
  <c r="AO34" i="74"/>
  <c r="AO30" i="74" s="1"/>
  <c r="AP30" i="74"/>
  <c r="AP53" i="74"/>
  <c r="AP52" i="74" s="1"/>
  <c r="AG45" i="74"/>
  <c r="AO61" i="74"/>
  <c r="AO59" i="74" s="1"/>
  <c r="AP59" i="74"/>
  <c r="AE36" i="74"/>
  <c r="AE37" i="74"/>
  <c r="AF35" i="74"/>
  <c r="AF30" i="74" s="1"/>
  <c r="AD28" i="74"/>
  <c r="AD27" i="74" s="1"/>
  <c r="AQ29" i="74"/>
  <c r="AQ28" i="74" s="1"/>
  <c r="AQ27" i="74" s="1"/>
  <c r="AG29" i="74"/>
  <c r="AG28" i="74" s="1"/>
  <c r="AG27" i="74" s="1"/>
  <c r="AF25" i="74"/>
  <c r="AF24" i="74" s="1"/>
  <c r="AF23" i="74" s="1"/>
  <c r="AF18" i="74"/>
  <c r="AF17" i="74" s="1"/>
  <c r="AF16" i="74" s="1"/>
  <c r="AQ14" i="74"/>
  <c r="AD13" i="74"/>
  <c r="AD12" i="74" s="1"/>
  <c r="AD46" i="74"/>
  <c r="AD45" i="74" s="1"/>
  <c r="AQ47" i="74"/>
  <c r="AQ46" i="74" s="1"/>
  <c r="AQ45" i="74" s="1"/>
  <c r="AG44" i="74"/>
  <c r="AF43" i="74"/>
  <c r="AD24" i="74"/>
  <c r="AD23" i="74" s="1"/>
  <c r="AQ25" i="74"/>
  <c r="AQ24" i="74" s="1"/>
  <c r="AQ23" i="74" s="1"/>
  <c r="AO22" i="74"/>
  <c r="AQ55" i="74"/>
  <c r="AO55" i="74" s="1"/>
  <c r="AG55" i="74"/>
  <c r="AQ54" i="74"/>
  <c r="AQ53" i="74" s="1"/>
  <c r="AD53" i="74"/>
  <c r="AD52" i="74" s="1"/>
  <c r="AG54" i="74"/>
  <c r="AG53" i="74" s="1"/>
  <c r="AD59" i="74"/>
  <c r="AQ60" i="74"/>
  <c r="AQ59" i="74" s="1"/>
  <c r="AF36" i="74"/>
  <c r="AF37" i="74"/>
  <c r="AD37" i="74"/>
  <c r="AD36" i="74"/>
  <c r="AQ38" i="74"/>
  <c r="AP24" i="74"/>
  <c r="AP23" i="74" s="1"/>
  <c r="AO40" i="74"/>
  <c r="AD20" i="74"/>
  <c r="AD19" i="74" s="1"/>
  <c r="AQ21" i="74"/>
  <c r="AQ20" i="74" s="1"/>
  <c r="AQ19" i="74" s="1"/>
  <c r="AG21" i="74"/>
  <c r="AG20" i="74" s="1"/>
  <c r="AE23" i="74"/>
  <c r="AF54" i="74"/>
  <c r="AF53" i="74" s="1"/>
  <c r="AF52" i="74" s="1"/>
  <c r="AG58" i="74"/>
  <c r="AG57" i="74" s="1"/>
  <c r="AG56" i="74" s="1"/>
  <c r="AF60" i="74"/>
  <c r="AF29" i="74"/>
  <c r="AF28" i="74" s="1"/>
  <c r="AF27" i="74" s="1"/>
  <c r="AF22" i="74"/>
  <c r="AF19" i="74" s="1"/>
  <c r="AB7" i="74"/>
  <c r="AF48" i="74"/>
  <c r="AD30" i="74"/>
  <c r="AE19" i="74"/>
  <c r="AG11" i="74"/>
  <c r="AG8" i="74" s="1"/>
  <c r="AF10" i="74"/>
  <c r="AF9" i="74" s="1"/>
  <c r="AF47" i="74"/>
  <c r="AF46" i="74" s="1"/>
  <c r="AF45" i="74" s="1"/>
  <c r="AF44" i="74"/>
  <c r="AG40" i="74"/>
  <c r="AQ40" i="74"/>
  <c r="AP20" i="74"/>
  <c r="AP19" i="74" s="1"/>
  <c r="AF15" i="74"/>
  <c r="AG23" i="74"/>
  <c r="AG22" i="74"/>
  <c r="AQ17" i="74"/>
  <c r="AQ16" i="74" s="1"/>
  <c r="AO18" i="74"/>
  <c r="AO17" i="74" s="1"/>
  <c r="AO16" i="74" s="1"/>
  <c r="C9" i="72"/>
  <c r="C10" i="72"/>
  <c r="U9" i="72"/>
  <c r="U10" i="72"/>
  <c r="G9" i="72"/>
  <c r="G10" i="72"/>
  <c r="Q9" i="72"/>
  <c r="Q10" i="72"/>
  <c r="AO21" i="74" l="1"/>
  <c r="AO20" i="74" s="1"/>
  <c r="AF8" i="74"/>
  <c r="AO47" i="74"/>
  <c r="AO46" i="74" s="1"/>
  <c r="AO45" i="74" s="1"/>
  <c r="AG19" i="74"/>
  <c r="AG52" i="74"/>
  <c r="AF12" i="74"/>
  <c r="AF59" i="74"/>
  <c r="AP7" i="74"/>
  <c r="AE7" i="74"/>
  <c r="AO54" i="74"/>
  <c r="AO53" i="74" s="1"/>
  <c r="Y8" i="72"/>
  <c r="U8" i="72"/>
  <c r="AO19" i="74"/>
  <c r="AF40" i="74"/>
  <c r="AQ57" i="74"/>
  <c r="AQ56" i="74" s="1"/>
  <c r="AO58" i="74"/>
  <c r="AO57" i="74" s="1"/>
  <c r="AO56" i="74" s="1"/>
  <c r="AG7" i="74"/>
  <c r="AQ52" i="74"/>
  <c r="AO29" i="74"/>
  <c r="AO28" i="74" s="1"/>
  <c r="AO27" i="74" s="1"/>
  <c r="AQ37" i="74"/>
  <c r="AQ36" i="74" s="1"/>
  <c r="AO38" i="74"/>
  <c r="AO37" i="74" s="1"/>
  <c r="AO36" i="74" s="1"/>
  <c r="AQ13" i="74"/>
  <c r="AQ12" i="74" s="1"/>
  <c r="AO14" i="74"/>
  <c r="AO13" i="74" s="1"/>
  <c r="AO12" i="74" s="1"/>
  <c r="AQ8" i="74"/>
  <c r="AO11" i="74"/>
  <c r="AO8" i="74" s="1"/>
  <c r="AO25" i="74"/>
  <c r="AO24" i="74" s="1"/>
  <c r="AO23" i="74" s="1"/>
  <c r="AO52" i="74"/>
  <c r="AD7" i="74"/>
  <c r="Q8" i="72"/>
  <c r="G8" i="72"/>
  <c r="C8" i="72"/>
  <c r="R10" i="72"/>
  <c r="R9" i="72"/>
  <c r="N10" i="72"/>
  <c r="N9" i="72"/>
  <c r="AQ7" i="74" l="1"/>
  <c r="AO7" i="74" s="1"/>
  <c r="AF7" i="74"/>
  <c r="R1" i="73"/>
  <c r="P10" i="72"/>
  <c r="P9" i="72"/>
  <c r="N8" i="72"/>
  <c r="R8" i="72"/>
  <c r="T10" i="72"/>
  <c r="T9" i="72"/>
  <c r="T8" i="72" l="1"/>
  <c r="P8" i="72"/>
  <c r="AD9" i="72" l="1"/>
  <c r="AD10" i="72"/>
  <c r="V9" i="72" l="1"/>
  <c r="V10" i="72"/>
  <c r="W10" i="72"/>
  <c r="W9" i="72"/>
  <c r="AD8" i="72"/>
  <c r="AC10" i="72" l="1"/>
  <c r="AC9" i="72"/>
  <c r="V8" i="72" l="1"/>
  <c r="AB10" i="72"/>
  <c r="AB9" i="72"/>
  <c r="W8" i="72" l="1"/>
  <c r="AC8" i="72"/>
  <c r="AB8" i="72" l="1"/>
  <c r="R10" i="67" l="1"/>
  <c r="O11" i="66"/>
  <c r="P12" i="66" l="1"/>
  <c r="R12" i="66"/>
  <c r="P11" i="66"/>
  <c r="Q9" i="67"/>
  <c r="Q10" i="67"/>
  <c r="R9" i="67"/>
  <c r="O12" i="66"/>
  <c r="R11" i="66"/>
  <c r="M12" i="66" l="1"/>
  <c r="O10" i="66"/>
  <c r="R8" i="67"/>
  <c r="P9" i="67"/>
  <c r="P10" i="67"/>
  <c r="D9" i="67"/>
  <c r="D10" i="67"/>
  <c r="Q8" i="67"/>
  <c r="M11" i="66"/>
  <c r="P10" i="66"/>
  <c r="R10" i="66"/>
  <c r="N11" i="66"/>
  <c r="N10" i="66" s="1"/>
  <c r="N12" i="66"/>
  <c r="D8" i="67" l="1"/>
  <c r="P8" i="67"/>
  <c r="M10" i="66" l="1"/>
  <c r="E9" i="67"/>
  <c r="E10" i="67"/>
  <c r="E8" i="67" l="1"/>
  <c r="F10" i="67"/>
  <c r="F9" i="67"/>
  <c r="F8" i="67" l="1"/>
  <c r="O10" i="67" l="1"/>
  <c r="O9" i="67"/>
  <c r="K11" i="66"/>
  <c r="K12" i="66"/>
  <c r="Q11" i="66"/>
  <c r="Q12" i="66"/>
  <c r="O8" i="67" l="1"/>
  <c r="K10" i="66"/>
  <c r="L12" i="66"/>
  <c r="L11" i="66"/>
  <c r="Q10" i="66"/>
  <c r="E166" i="44"/>
  <c r="C166" i="44"/>
  <c r="B164" i="44"/>
  <c r="C164" i="44" s="1"/>
  <c r="E164" i="44" s="1"/>
  <c r="E163" i="44"/>
  <c r="D158" i="44"/>
  <c r="C156" i="44"/>
  <c r="E156" i="44" s="1"/>
  <c r="B156" i="44"/>
  <c r="C153" i="44"/>
  <c r="E153" i="44" s="1"/>
  <c r="B151" i="44"/>
  <c r="C151" i="44" s="1"/>
  <c r="E151" i="44" s="1"/>
  <c r="E150" i="44"/>
  <c r="B148" i="44"/>
  <c r="C148" i="44" s="1"/>
  <c r="E148" i="44" s="1"/>
  <c r="D143" i="44"/>
  <c r="D142" i="44"/>
  <c r="C139" i="44"/>
  <c r="E139" i="44" s="1"/>
  <c r="B137" i="44"/>
  <c r="C137" i="44" s="1"/>
  <c r="E137" i="44" s="1"/>
  <c r="D134" i="44"/>
  <c r="D133" i="44"/>
  <c r="B132" i="44"/>
  <c r="C132" i="44" s="1"/>
  <c r="E132" i="44" s="1"/>
  <c r="E129" i="44"/>
  <c r="C121" i="44"/>
  <c r="D120" i="44"/>
  <c r="D119" i="44"/>
  <c r="E116" i="44"/>
  <c r="C114" i="44"/>
  <c r="E114" i="44" s="1"/>
  <c r="B114" i="44"/>
  <c r="C111" i="44"/>
  <c r="E111" i="44" s="1"/>
  <c r="D106" i="44"/>
  <c r="D105" i="44"/>
  <c r="E101" i="44"/>
  <c r="D96" i="44"/>
  <c r="D95" i="44"/>
  <c r="D89" i="44"/>
  <c r="D88" i="44"/>
  <c r="C80" i="44"/>
  <c r="E80" i="44" s="1"/>
  <c r="D75" i="44"/>
  <c r="D74" i="44"/>
  <c r="B74" i="44"/>
  <c r="E68" i="44"/>
  <c r="B65" i="44"/>
  <c r="C65" i="44" s="1"/>
  <c r="E65" i="44" s="1"/>
  <c r="D63" i="44"/>
  <c r="D62" i="44"/>
  <c r="B62" i="44"/>
  <c r="E52" i="44"/>
  <c r="D50" i="44"/>
  <c r="D49" i="44"/>
  <c r="E47" i="44"/>
  <c r="B42" i="44"/>
  <c r="C42" i="44" s="1"/>
  <c r="E42" i="44" s="1"/>
  <c r="D39" i="44"/>
  <c r="D38" i="44"/>
  <c r="C37" i="44"/>
  <c r="E37" i="44" s="1"/>
  <c r="D33" i="44"/>
  <c r="D32" i="44"/>
  <c r="B31" i="44"/>
  <c r="C31" i="44" s="1"/>
  <c r="E31" i="44" s="1"/>
  <c r="B26" i="44"/>
  <c r="D25" i="44"/>
  <c r="D24" i="44"/>
  <c r="C22" i="44"/>
  <c r="E22" i="44" s="1"/>
  <c r="B17" i="44"/>
  <c r="C17" i="44" s="1"/>
  <c r="E17" i="44" s="1"/>
  <c r="D13" i="44"/>
  <c r="D12" i="44"/>
  <c r="D11" i="44" s="1"/>
  <c r="D5" i="44" s="1"/>
  <c r="B10" i="44"/>
  <c r="C10" i="44" s="1"/>
  <c r="E10" i="44" s="1"/>
  <c r="D7" i="44"/>
  <c r="D6" i="44" s="1"/>
  <c r="AB171" i="5"/>
  <c r="Z171" i="5" s="1"/>
  <c r="V171" i="5"/>
  <c r="K171" i="5"/>
  <c r="Q171" i="5" s="1"/>
  <c r="I171" i="5"/>
  <c r="H171" i="5"/>
  <c r="U171" i="5" s="1"/>
  <c r="G171" i="5"/>
  <c r="B167" i="44" s="1"/>
  <c r="C167" i="44" s="1"/>
  <c r="E167" i="44" s="1"/>
  <c r="AB170" i="5"/>
  <c r="Z170" i="5"/>
  <c r="Y170" i="5"/>
  <c r="V170" i="5"/>
  <c r="R170" i="5"/>
  <c r="Q170" i="5"/>
  <c r="AJ170" i="5" s="1"/>
  <c r="K170" i="5"/>
  <c r="I170" i="5"/>
  <c r="U170" i="5" s="1"/>
  <c r="H170" i="5"/>
  <c r="P170" i="5" s="1"/>
  <c r="G170" i="5"/>
  <c r="B166" i="44" s="1"/>
  <c r="AB169" i="5"/>
  <c r="Z169" i="5" s="1"/>
  <c r="V169" i="5"/>
  <c r="K169" i="5"/>
  <c r="R169" i="5" s="1"/>
  <c r="I169" i="5"/>
  <c r="H169" i="5"/>
  <c r="S169" i="5" s="1"/>
  <c r="T169" i="5" s="1"/>
  <c r="G169" i="5"/>
  <c r="B165" i="44" s="1"/>
  <c r="C165" i="44" s="1"/>
  <c r="E165" i="44" s="1"/>
  <c r="AB168" i="5"/>
  <c r="Z168" i="5"/>
  <c r="Y168" i="5"/>
  <c r="V168" i="5"/>
  <c r="R168" i="5"/>
  <c r="T168" i="5" s="1"/>
  <c r="Q168" i="5"/>
  <c r="AJ168" i="5" s="1"/>
  <c r="K168" i="5"/>
  <c r="S168" i="5" s="1"/>
  <c r="I168" i="5"/>
  <c r="U168" i="5" s="1"/>
  <c r="H168" i="5"/>
  <c r="P168" i="5" s="1"/>
  <c r="G168" i="5"/>
  <c r="AB167" i="5"/>
  <c r="Z167" i="5" s="1"/>
  <c r="V167" i="5"/>
  <c r="T167" i="5"/>
  <c r="S167" i="5"/>
  <c r="K167" i="5"/>
  <c r="R167" i="5" s="1"/>
  <c r="I167" i="5"/>
  <c r="H167" i="5"/>
  <c r="G167" i="5"/>
  <c r="B163" i="44" s="1"/>
  <c r="C163" i="44" s="1"/>
  <c r="AB166" i="5"/>
  <c r="Z166" i="5"/>
  <c r="Z162" i="5" s="1"/>
  <c r="V166" i="5"/>
  <c r="R166" i="5"/>
  <c r="T166" i="5" s="1"/>
  <c r="Q166" i="5"/>
  <c r="AJ166" i="5" s="1"/>
  <c r="K166" i="5"/>
  <c r="S166" i="5" s="1"/>
  <c r="I166" i="5"/>
  <c r="U166" i="5" s="1"/>
  <c r="H166" i="5"/>
  <c r="P166" i="5" s="1"/>
  <c r="G166" i="5"/>
  <c r="B162" i="44" s="1"/>
  <c r="C162" i="44" s="1"/>
  <c r="E162" i="44" s="1"/>
  <c r="AB165" i="5"/>
  <c r="Z165" i="5" s="1"/>
  <c r="V165" i="5"/>
  <c r="T165" i="5"/>
  <c r="S165" i="5"/>
  <c r="K165" i="5"/>
  <c r="R165" i="5" s="1"/>
  <c r="I165" i="5"/>
  <c r="H165" i="5"/>
  <c r="G165" i="5"/>
  <c r="B161" i="44" s="1"/>
  <c r="C161" i="44" s="1"/>
  <c r="E161" i="44" s="1"/>
  <c r="AJ164" i="5"/>
  <c r="AB164" i="5"/>
  <c r="Z164" i="5"/>
  <c r="Y164" i="5"/>
  <c r="V164" i="5"/>
  <c r="R164" i="5"/>
  <c r="T164" i="5" s="1"/>
  <c r="Q164" i="5"/>
  <c r="K164" i="5"/>
  <c r="S164" i="5" s="1"/>
  <c r="I164" i="5"/>
  <c r="U164" i="5" s="1"/>
  <c r="H164" i="5"/>
  <c r="P164" i="5" s="1"/>
  <c r="G164" i="5"/>
  <c r="B160" i="44" s="1"/>
  <c r="C160" i="44" s="1"/>
  <c r="E160" i="44" s="1"/>
  <c r="AB163" i="5"/>
  <c r="Z163" i="5"/>
  <c r="V163" i="5"/>
  <c r="K163" i="5"/>
  <c r="I163" i="5"/>
  <c r="I162" i="5" s="1"/>
  <c r="H163" i="5"/>
  <c r="G163" i="5"/>
  <c r="B159" i="44" s="1"/>
  <c r="AK162" i="5"/>
  <c r="AG162" i="5"/>
  <c r="AF162" i="5"/>
  <c r="AE162" i="5"/>
  <c r="AD162" i="5"/>
  <c r="AC162" i="5"/>
  <c r="AA162" i="5"/>
  <c r="V162" i="5"/>
  <c r="G162" i="5"/>
  <c r="AB161" i="5"/>
  <c r="Z161" i="5"/>
  <c r="V161" i="5"/>
  <c r="R161" i="5"/>
  <c r="O161" i="5"/>
  <c r="K161" i="5"/>
  <c r="Q161" i="5" s="1"/>
  <c r="Y161" i="5" s="1"/>
  <c r="I161" i="5"/>
  <c r="H161" i="5"/>
  <c r="P161" i="5" s="1"/>
  <c r="G161" i="5"/>
  <c r="B157" i="44" s="1"/>
  <c r="C157" i="44" s="1"/>
  <c r="E157" i="44" s="1"/>
  <c r="AB160" i="5"/>
  <c r="Z160" i="5"/>
  <c r="X160" i="5"/>
  <c r="V160" i="5"/>
  <c r="P160" i="5"/>
  <c r="K160" i="5"/>
  <c r="I160" i="5"/>
  <c r="H160" i="5"/>
  <c r="U160" i="5" s="1"/>
  <c r="G160" i="5"/>
  <c r="AB159" i="5"/>
  <c r="Z159" i="5"/>
  <c r="V159" i="5"/>
  <c r="S159" i="5"/>
  <c r="R159" i="5"/>
  <c r="T159" i="5" s="1"/>
  <c r="K159" i="5"/>
  <c r="Q159" i="5" s="1"/>
  <c r="Y159" i="5" s="1"/>
  <c r="I159" i="5"/>
  <c r="H159" i="5"/>
  <c r="P159" i="5" s="1"/>
  <c r="G159" i="5"/>
  <c r="B155" i="44" s="1"/>
  <c r="C155" i="44" s="1"/>
  <c r="E155" i="44" s="1"/>
  <c r="AB158" i="5"/>
  <c r="Z158" i="5"/>
  <c r="V158" i="5"/>
  <c r="Q158" i="5"/>
  <c r="AJ158" i="5" s="1"/>
  <c r="K158" i="5"/>
  <c r="I158" i="5"/>
  <c r="H158" i="5"/>
  <c r="G158" i="5"/>
  <c r="B154" i="44" s="1"/>
  <c r="C154" i="44" s="1"/>
  <c r="E154" i="44" s="1"/>
  <c r="AB157" i="5"/>
  <c r="Z157" i="5" s="1"/>
  <c r="V157" i="5"/>
  <c r="S157" i="5"/>
  <c r="K157" i="5"/>
  <c r="I157" i="5"/>
  <c r="U157" i="5" s="1"/>
  <c r="H157" i="5"/>
  <c r="P157" i="5" s="1"/>
  <c r="G157" i="5"/>
  <c r="B153" i="44" s="1"/>
  <c r="AB156" i="5"/>
  <c r="Z156" i="5" s="1"/>
  <c r="V156" i="5"/>
  <c r="Q156" i="5"/>
  <c r="AJ156" i="5" s="1"/>
  <c r="K156" i="5"/>
  <c r="I156" i="5"/>
  <c r="H156" i="5"/>
  <c r="G156" i="5"/>
  <c r="B152" i="44" s="1"/>
  <c r="C152" i="44" s="1"/>
  <c r="E152" i="44" s="1"/>
  <c r="AB155" i="5"/>
  <c r="Z155" i="5" s="1"/>
  <c r="V155" i="5"/>
  <c r="S155" i="5"/>
  <c r="K155" i="5"/>
  <c r="I155" i="5"/>
  <c r="U155" i="5" s="1"/>
  <c r="H155" i="5"/>
  <c r="P155" i="5" s="1"/>
  <c r="G155" i="5"/>
  <c r="AB154" i="5"/>
  <c r="Z154" i="5" s="1"/>
  <c r="V154" i="5"/>
  <c r="Q154" i="5"/>
  <c r="AJ154" i="5" s="1"/>
  <c r="K154" i="5"/>
  <c r="I154" i="5"/>
  <c r="H154" i="5"/>
  <c r="G154" i="5"/>
  <c r="B150" i="44" s="1"/>
  <c r="C150" i="44" s="1"/>
  <c r="AB153" i="5"/>
  <c r="Z153" i="5" s="1"/>
  <c r="V153" i="5"/>
  <c r="S153" i="5"/>
  <c r="K153" i="5"/>
  <c r="I153" i="5"/>
  <c r="U153" i="5" s="1"/>
  <c r="H153" i="5"/>
  <c r="P153" i="5" s="1"/>
  <c r="G153" i="5"/>
  <c r="B149" i="44" s="1"/>
  <c r="C149" i="44" s="1"/>
  <c r="E149" i="44" s="1"/>
  <c r="AB152" i="5"/>
  <c r="Z152" i="5" s="1"/>
  <c r="V152" i="5"/>
  <c r="Q152" i="5"/>
  <c r="AJ152" i="5" s="1"/>
  <c r="K152" i="5"/>
  <c r="I152" i="5"/>
  <c r="H152" i="5"/>
  <c r="G152" i="5"/>
  <c r="AB151" i="5"/>
  <c r="Z151" i="5" s="1"/>
  <c r="V151" i="5"/>
  <c r="S151" i="5"/>
  <c r="K151" i="5"/>
  <c r="I151" i="5"/>
  <c r="U151" i="5" s="1"/>
  <c r="H151" i="5"/>
  <c r="P151" i="5" s="1"/>
  <c r="G151" i="5"/>
  <c r="B147" i="44" s="1"/>
  <c r="C147" i="44" s="1"/>
  <c r="E147" i="44" s="1"/>
  <c r="AB150" i="5"/>
  <c r="Z150" i="5" s="1"/>
  <c r="V150" i="5"/>
  <c r="Q150" i="5"/>
  <c r="AJ150" i="5" s="1"/>
  <c r="K150" i="5"/>
  <c r="I150" i="5"/>
  <c r="H150" i="5"/>
  <c r="G150" i="5"/>
  <c r="B146" i="44" s="1"/>
  <c r="C146" i="44" s="1"/>
  <c r="E146" i="44" s="1"/>
  <c r="AB149" i="5"/>
  <c r="V149" i="5"/>
  <c r="S149" i="5"/>
  <c r="O149" i="5"/>
  <c r="K149" i="5"/>
  <c r="I149" i="5"/>
  <c r="U149" i="5" s="1"/>
  <c r="H149" i="5"/>
  <c r="P149" i="5" s="1"/>
  <c r="G149" i="5"/>
  <c r="B145" i="44" s="1"/>
  <c r="C145" i="44" s="1"/>
  <c r="E145" i="44" s="1"/>
  <c r="AJ148" i="5"/>
  <c r="AB148" i="5"/>
  <c r="Z148" i="5"/>
  <c r="Y148" i="5"/>
  <c r="V148" i="5"/>
  <c r="R148" i="5"/>
  <c r="Q148" i="5"/>
  <c r="K148" i="5"/>
  <c r="I148" i="5"/>
  <c r="U148" i="5" s="1"/>
  <c r="H148" i="5"/>
  <c r="P148" i="5" s="1"/>
  <c r="G148" i="5"/>
  <c r="B144" i="44" s="1"/>
  <c r="AK147" i="5"/>
  <c r="AG147" i="5"/>
  <c r="AF147" i="5"/>
  <c r="AE147" i="5"/>
  <c r="AD147" i="5"/>
  <c r="AC147" i="5"/>
  <c r="AA147" i="5"/>
  <c r="V147" i="5"/>
  <c r="I147" i="5"/>
  <c r="H147" i="5"/>
  <c r="G147" i="5"/>
  <c r="AK146" i="5"/>
  <c r="AG146" i="5"/>
  <c r="AF146" i="5"/>
  <c r="AE146" i="5"/>
  <c r="AD146" i="5"/>
  <c r="AC146" i="5"/>
  <c r="AA146" i="5"/>
  <c r="V146" i="5"/>
  <c r="R146" i="5"/>
  <c r="I146" i="5"/>
  <c r="H146" i="5"/>
  <c r="G146" i="5"/>
  <c r="AB145" i="5"/>
  <c r="Z145" i="5" s="1"/>
  <c r="V145" i="5"/>
  <c r="K145" i="5"/>
  <c r="Q145" i="5" s="1"/>
  <c r="I145" i="5"/>
  <c r="H145" i="5"/>
  <c r="U145" i="5" s="1"/>
  <c r="G145" i="5"/>
  <c r="B141" i="44" s="1"/>
  <c r="C141" i="44" s="1"/>
  <c r="E141" i="44" s="1"/>
  <c r="AB144" i="5"/>
  <c r="Z144" i="5"/>
  <c r="Y144" i="5"/>
  <c r="V144" i="5"/>
  <c r="R144" i="5"/>
  <c r="Q144" i="5"/>
  <c r="AJ144" i="5" s="1"/>
  <c r="K144" i="5"/>
  <c r="I144" i="5"/>
  <c r="U144" i="5" s="1"/>
  <c r="H144" i="5"/>
  <c r="P144" i="5" s="1"/>
  <c r="G144" i="5"/>
  <c r="B140" i="44" s="1"/>
  <c r="C140" i="44" s="1"/>
  <c r="E140" i="44" s="1"/>
  <c r="AB143" i="5"/>
  <c r="Z143" i="5" s="1"/>
  <c r="V143" i="5"/>
  <c r="K143" i="5"/>
  <c r="I143" i="5"/>
  <c r="H143" i="5"/>
  <c r="G143" i="5"/>
  <c r="B139" i="44" s="1"/>
  <c r="AB142" i="5"/>
  <c r="Z142" i="5"/>
  <c r="V142" i="5"/>
  <c r="U142" i="5"/>
  <c r="Q142" i="5"/>
  <c r="O142" i="5"/>
  <c r="K142" i="5"/>
  <c r="S142" i="5" s="1"/>
  <c r="I142" i="5"/>
  <c r="R142" i="5" s="1"/>
  <c r="H142" i="5"/>
  <c r="P142" i="5" s="1"/>
  <c r="G142" i="5"/>
  <c r="B138" i="44" s="1"/>
  <c r="C138" i="44" s="1"/>
  <c r="E138" i="44" s="1"/>
  <c r="AB141" i="5"/>
  <c r="Z141" i="5"/>
  <c r="V141" i="5"/>
  <c r="U141" i="5"/>
  <c r="P141" i="5"/>
  <c r="K141" i="5"/>
  <c r="I141" i="5"/>
  <c r="H141" i="5"/>
  <c r="G141" i="5"/>
  <c r="AB140" i="5"/>
  <c r="Z140" i="5" s="1"/>
  <c r="V140" i="5"/>
  <c r="P140" i="5"/>
  <c r="K140" i="5"/>
  <c r="I140" i="5"/>
  <c r="H140" i="5"/>
  <c r="U140" i="5" s="1"/>
  <c r="G140" i="5"/>
  <c r="B136" i="44" s="1"/>
  <c r="C136" i="44" s="1"/>
  <c r="E136" i="44" s="1"/>
  <c r="AB139" i="5"/>
  <c r="Z139" i="5"/>
  <c r="V139" i="5"/>
  <c r="V137" i="5" s="1"/>
  <c r="U139" i="5"/>
  <c r="S139" i="5"/>
  <c r="S138" i="5" s="1"/>
  <c r="O139" i="5"/>
  <c r="K139" i="5"/>
  <c r="I139" i="5"/>
  <c r="H139" i="5"/>
  <c r="P139" i="5" s="1"/>
  <c r="X139" i="5" s="1"/>
  <c r="G139" i="5"/>
  <c r="AK138" i="5"/>
  <c r="AG138" i="5"/>
  <c r="AF138" i="5"/>
  <c r="AE138" i="5"/>
  <c r="AD138" i="5"/>
  <c r="AC138" i="5"/>
  <c r="AA138" i="5"/>
  <c r="X138" i="5"/>
  <c r="V138" i="5"/>
  <c r="P138" i="5"/>
  <c r="I138" i="5"/>
  <c r="H138" i="5"/>
  <c r="G138" i="5"/>
  <c r="AK137" i="5"/>
  <c r="AG137" i="5"/>
  <c r="AF137" i="5"/>
  <c r="AE137" i="5"/>
  <c r="AD137" i="5"/>
  <c r="AC137" i="5"/>
  <c r="AB137" i="5"/>
  <c r="AA137" i="5"/>
  <c r="X137" i="5"/>
  <c r="S137" i="5"/>
  <c r="I137" i="5"/>
  <c r="H137" i="5"/>
  <c r="AB136" i="5"/>
  <c r="Z136" i="5" s="1"/>
  <c r="V136" i="5"/>
  <c r="K136" i="5"/>
  <c r="I136" i="5"/>
  <c r="H136" i="5"/>
  <c r="P136" i="5" s="1"/>
  <c r="G136" i="5"/>
  <c r="AB135" i="5"/>
  <c r="Z135" i="5" s="1"/>
  <c r="V135" i="5"/>
  <c r="Q135" i="5"/>
  <c r="K135" i="5"/>
  <c r="S135" i="5" s="1"/>
  <c r="I135" i="5"/>
  <c r="U135" i="5" s="1"/>
  <c r="H135" i="5"/>
  <c r="G135" i="5"/>
  <c r="B131" i="44" s="1"/>
  <c r="C131" i="44" s="1"/>
  <c r="E131" i="44" s="1"/>
  <c r="AB134" i="5"/>
  <c r="Z134" i="5" s="1"/>
  <c r="V134" i="5"/>
  <c r="K134" i="5"/>
  <c r="I134" i="5"/>
  <c r="H134" i="5"/>
  <c r="G134" i="5"/>
  <c r="B130" i="44" s="1"/>
  <c r="C130" i="44" s="1"/>
  <c r="E130" i="44" s="1"/>
  <c r="AB133" i="5"/>
  <c r="Z133" i="5" s="1"/>
  <c r="V133" i="5"/>
  <c r="Q133" i="5"/>
  <c r="K133" i="5"/>
  <c r="S133" i="5" s="1"/>
  <c r="I133" i="5"/>
  <c r="U133" i="5" s="1"/>
  <c r="H133" i="5"/>
  <c r="G133" i="5"/>
  <c r="B129" i="44" s="1"/>
  <c r="C129" i="44" s="1"/>
  <c r="AB132" i="5"/>
  <c r="Z132" i="5" s="1"/>
  <c r="V132" i="5"/>
  <c r="K132" i="5"/>
  <c r="I132" i="5"/>
  <c r="H132" i="5"/>
  <c r="G132" i="5"/>
  <c r="B128" i="44" s="1"/>
  <c r="C128" i="44" s="1"/>
  <c r="E128" i="44" s="1"/>
  <c r="AB131" i="5"/>
  <c r="Z131" i="5" s="1"/>
  <c r="V131" i="5"/>
  <c r="Q131" i="5"/>
  <c r="K131" i="5"/>
  <c r="S131" i="5" s="1"/>
  <c r="I131" i="5"/>
  <c r="U131" i="5" s="1"/>
  <c r="H131" i="5"/>
  <c r="G131" i="5"/>
  <c r="B127" i="44" s="1"/>
  <c r="C127" i="44" s="1"/>
  <c r="E127" i="44" s="1"/>
  <c r="AB130" i="5"/>
  <c r="Z130" i="5" s="1"/>
  <c r="V130" i="5"/>
  <c r="K130" i="5"/>
  <c r="I130" i="5"/>
  <c r="H130" i="5"/>
  <c r="G130" i="5"/>
  <c r="B126" i="44" s="1"/>
  <c r="C126" i="44" s="1"/>
  <c r="E126" i="44" s="1"/>
  <c r="AB129" i="5"/>
  <c r="Z129" i="5" s="1"/>
  <c r="V129" i="5"/>
  <c r="Q129" i="5"/>
  <c r="K129" i="5"/>
  <c r="S129" i="5" s="1"/>
  <c r="I129" i="5"/>
  <c r="U129" i="5" s="1"/>
  <c r="H129" i="5"/>
  <c r="G129" i="5"/>
  <c r="B125" i="44" s="1"/>
  <c r="C125" i="44" s="1"/>
  <c r="E125" i="44" s="1"/>
  <c r="AB128" i="5"/>
  <c r="Z128" i="5" s="1"/>
  <c r="V128" i="5"/>
  <c r="K128" i="5"/>
  <c r="I128" i="5"/>
  <c r="H128" i="5"/>
  <c r="G128" i="5"/>
  <c r="B124" i="44" s="1"/>
  <c r="C124" i="44" s="1"/>
  <c r="E124" i="44" s="1"/>
  <c r="AB127" i="5"/>
  <c r="Z127" i="5" s="1"/>
  <c r="V127" i="5"/>
  <c r="Q127" i="5"/>
  <c r="K127" i="5"/>
  <c r="S127" i="5" s="1"/>
  <c r="I127" i="5"/>
  <c r="U127" i="5" s="1"/>
  <c r="H127" i="5"/>
  <c r="G127" i="5"/>
  <c r="B123" i="44" s="1"/>
  <c r="C123" i="44" s="1"/>
  <c r="E123" i="44" s="1"/>
  <c r="AB126" i="5"/>
  <c r="Z126" i="5" s="1"/>
  <c r="V126" i="5"/>
  <c r="K126" i="5"/>
  <c r="I126" i="5"/>
  <c r="H126" i="5"/>
  <c r="G126" i="5"/>
  <c r="B122" i="44" s="1"/>
  <c r="C122" i="44" s="1"/>
  <c r="E122" i="44" s="1"/>
  <c r="AB125" i="5"/>
  <c r="Z125" i="5" s="1"/>
  <c r="V125" i="5"/>
  <c r="S125" i="5"/>
  <c r="S123" i="5" s="1"/>
  <c r="R125" i="5"/>
  <c r="K125" i="5"/>
  <c r="Q125" i="5" s="1"/>
  <c r="Y125" i="5" s="1"/>
  <c r="I125" i="5"/>
  <c r="H125" i="5"/>
  <c r="U125" i="5" s="1"/>
  <c r="G125" i="5"/>
  <c r="B121" i="44" s="1"/>
  <c r="AK124" i="5"/>
  <c r="AG124" i="5"/>
  <c r="AF124" i="5"/>
  <c r="AE124" i="5"/>
  <c r="AD124" i="5"/>
  <c r="AC124" i="5"/>
  <c r="AA124" i="5"/>
  <c r="U124" i="5"/>
  <c r="Q124" i="5"/>
  <c r="I124" i="5"/>
  <c r="H124" i="5"/>
  <c r="G124" i="5"/>
  <c r="AK123" i="5"/>
  <c r="AG123" i="5"/>
  <c r="AF123" i="5"/>
  <c r="AE123" i="5"/>
  <c r="AD123" i="5"/>
  <c r="AC123" i="5"/>
  <c r="AA123" i="5"/>
  <c r="U123" i="5"/>
  <c r="Q123" i="5"/>
  <c r="I123" i="5"/>
  <c r="H123" i="5"/>
  <c r="G123" i="5"/>
  <c r="AB122" i="5"/>
  <c r="Z122" i="5"/>
  <c r="V122" i="5"/>
  <c r="K122" i="5"/>
  <c r="I122" i="5"/>
  <c r="H122" i="5"/>
  <c r="G122" i="5"/>
  <c r="B118" i="44" s="1"/>
  <c r="C118" i="44" s="1"/>
  <c r="E118" i="44" s="1"/>
  <c r="AB121" i="5"/>
  <c r="Z121" i="5"/>
  <c r="V121" i="5"/>
  <c r="K121" i="5"/>
  <c r="I121" i="5"/>
  <c r="H121" i="5"/>
  <c r="U121" i="5" s="1"/>
  <c r="G121" i="5"/>
  <c r="B117" i="44" s="1"/>
  <c r="C117" i="44" s="1"/>
  <c r="E117" i="44" s="1"/>
  <c r="AB120" i="5"/>
  <c r="Z120" i="5"/>
  <c r="V120" i="5"/>
  <c r="R120" i="5"/>
  <c r="K120" i="5"/>
  <c r="I120" i="5"/>
  <c r="H120" i="5"/>
  <c r="U120" i="5" s="1"/>
  <c r="G120" i="5"/>
  <c r="B116" i="44" s="1"/>
  <c r="C116" i="44" s="1"/>
  <c r="AB119" i="5"/>
  <c r="Z119" i="5"/>
  <c r="V119" i="5"/>
  <c r="K119" i="5"/>
  <c r="I119" i="5"/>
  <c r="H119" i="5"/>
  <c r="U119" i="5" s="1"/>
  <c r="G119" i="5"/>
  <c r="B115" i="44" s="1"/>
  <c r="C115" i="44" s="1"/>
  <c r="E115" i="44" s="1"/>
  <c r="AB118" i="5"/>
  <c r="Z118" i="5"/>
  <c r="V118" i="5"/>
  <c r="K118" i="5"/>
  <c r="I118" i="5"/>
  <c r="R118" i="5" s="1"/>
  <c r="H118" i="5"/>
  <c r="U118" i="5" s="1"/>
  <c r="G118" i="5"/>
  <c r="AB117" i="5"/>
  <c r="Z117" i="5" s="1"/>
  <c r="V117" i="5"/>
  <c r="K117" i="5"/>
  <c r="I117" i="5"/>
  <c r="H117" i="5"/>
  <c r="U117" i="5" s="1"/>
  <c r="G117" i="5"/>
  <c r="B113" i="44" s="1"/>
  <c r="C113" i="44" s="1"/>
  <c r="E113" i="44" s="1"/>
  <c r="AB116" i="5"/>
  <c r="Z116" i="5"/>
  <c r="V116" i="5"/>
  <c r="K116" i="5"/>
  <c r="I116" i="5"/>
  <c r="H116" i="5"/>
  <c r="G116" i="5"/>
  <c r="B112" i="44" s="1"/>
  <c r="C112" i="44" s="1"/>
  <c r="E112" i="44" s="1"/>
  <c r="AB115" i="5"/>
  <c r="Z115" i="5" s="1"/>
  <c r="V115" i="5"/>
  <c r="K115" i="5"/>
  <c r="I115" i="5"/>
  <c r="H115" i="5"/>
  <c r="U115" i="5" s="1"/>
  <c r="G115" i="5"/>
  <c r="B111" i="44" s="1"/>
  <c r="AB114" i="5"/>
  <c r="Z114" i="5"/>
  <c r="V114" i="5"/>
  <c r="K114" i="5"/>
  <c r="R114" i="5" s="1"/>
  <c r="I114" i="5"/>
  <c r="U114" i="5" s="1"/>
  <c r="H114" i="5"/>
  <c r="G114" i="5"/>
  <c r="B110" i="44" s="1"/>
  <c r="C110" i="44" s="1"/>
  <c r="E110" i="44" s="1"/>
  <c r="AB113" i="5"/>
  <c r="V113" i="5"/>
  <c r="K113" i="5"/>
  <c r="I113" i="5"/>
  <c r="H113" i="5"/>
  <c r="U113" i="5" s="1"/>
  <c r="G113" i="5"/>
  <c r="B109" i="44" s="1"/>
  <c r="C109" i="44" s="1"/>
  <c r="E109" i="44" s="1"/>
  <c r="AB112" i="5"/>
  <c r="Z112" i="5"/>
  <c r="V112" i="5"/>
  <c r="K112" i="5"/>
  <c r="R112" i="5" s="1"/>
  <c r="I112" i="5"/>
  <c r="U112" i="5" s="1"/>
  <c r="H112" i="5"/>
  <c r="G112" i="5"/>
  <c r="B108" i="44" s="1"/>
  <c r="C108" i="44" s="1"/>
  <c r="E108" i="44" s="1"/>
  <c r="AB111" i="5"/>
  <c r="Z111" i="5"/>
  <c r="V111" i="5"/>
  <c r="U111" i="5"/>
  <c r="U109" i="5" s="1"/>
  <c r="P111" i="5"/>
  <c r="AI111" i="5" s="1"/>
  <c r="K111" i="5"/>
  <c r="R111" i="5" s="1"/>
  <c r="R109" i="5" s="1"/>
  <c r="I111" i="5"/>
  <c r="H111" i="5"/>
  <c r="Q111" i="5" s="1"/>
  <c r="G111" i="5"/>
  <c r="B107" i="44" s="1"/>
  <c r="AK110" i="5"/>
  <c r="AG110" i="5"/>
  <c r="AF110" i="5"/>
  <c r="AE110" i="5"/>
  <c r="AD110" i="5"/>
  <c r="AC110" i="5"/>
  <c r="AA110" i="5"/>
  <c r="V110" i="5"/>
  <c r="U110" i="5"/>
  <c r="I110" i="5"/>
  <c r="H110" i="5"/>
  <c r="G110" i="5"/>
  <c r="AK109" i="5"/>
  <c r="AG109" i="5"/>
  <c r="AF109" i="5"/>
  <c r="AE109" i="5"/>
  <c r="AD109" i="5"/>
  <c r="AC109" i="5"/>
  <c r="AA109" i="5"/>
  <c r="V109" i="5"/>
  <c r="I109" i="5"/>
  <c r="H109" i="5"/>
  <c r="G109" i="5"/>
  <c r="AB108" i="5"/>
  <c r="Z108" i="5"/>
  <c r="V108" i="5"/>
  <c r="R108" i="5"/>
  <c r="O108" i="5"/>
  <c r="K108" i="5"/>
  <c r="Q108" i="5" s="1"/>
  <c r="Y108" i="5" s="1"/>
  <c r="I108" i="5"/>
  <c r="U108" i="5" s="1"/>
  <c r="H108" i="5"/>
  <c r="P108" i="5" s="1"/>
  <c r="G108" i="5"/>
  <c r="B104" i="44" s="1"/>
  <c r="C104" i="44" s="1"/>
  <c r="E104" i="44" s="1"/>
  <c r="AB107" i="5"/>
  <c r="Z107" i="5" s="1"/>
  <c r="V107" i="5"/>
  <c r="U107" i="5"/>
  <c r="P107" i="5"/>
  <c r="O107" i="5" s="1"/>
  <c r="K107" i="5"/>
  <c r="R107" i="5" s="1"/>
  <c r="I107" i="5"/>
  <c r="H107" i="5"/>
  <c r="G107" i="5"/>
  <c r="B103" i="44" s="1"/>
  <c r="C103" i="44" s="1"/>
  <c r="E103" i="44" s="1"/>
  <c r="AB106" i="5"/>
  <c r="Z106" i="5"/>
  <c r="V106" i="5"/>
  <c r="R106" i="5"/>
  <c r="O106" i="5"/>
  <c r="K106" i="5"/>
  <c r="Q106" i="5" s="1"/>
  <c r="Y106" i="5" s="1"/>
  <c r="I106" i="5"/>
  <c r="U106" i="5" s="1"/>
  <c r="H106" i="5"/>
  <c r="P106" i="5" s="1"/>
  <c r="G106" i="5"/>
  <c r="B102" i="44" s="1"/>
  <c r="C102" i="44" s="1"/>
  <c r="E102" i="44" s="1"/>
  <c r="AB105" i="5"/>
  <c r="Z105" i="5" s="1"/>
  <c r="V105" i="5"/>
  <c r="U105" i="5"/>
  <c r="P105" i="5"/>
  <c r="O105" i="5" s="1"/>
  <c r="K105" i="5"/>
  <c r="R105" i="5" s="1"/>
  <c r="I105" i="5"/>
  <c r="H105" i="5"/>
  <c r="G105" i="5"/>
  <c r="B101" i="44" s="1"/>
  <c r="C101" i="44" s="1"/>
  <c r="AB104" i="5"/>
  <c r="Z104" i="5"/>
  <c r="V104" i="5"/>
  <c r="R104" i="5"/>
  <c r="O104" i="5"/>
  <c r="K104" i="5"/>
  <c r="Q104" i="5" s="1"/>
  <c r="Y104" i="5" s="1"/>
  <c r="I104" i="5"/>
  <c r="U104" i="5" s="1"/>
  <c r="H104" i="5"/>
  <c r="P104" i="5" s="1"/>
  <c r="G104" i="5"/>
  <c r="B100" i="44" s="1"/>
  <c r="C100" i="44" s="1"/>
  <c r="E100" i="44" s="1"/>
  <c r="AB103" i="5"/>
  <c r="Z103" i="5" s="1"/>
  <c r="V103" i="5"/>
  <c r="U103" i="5"/>
  <c r="P103" i="5"/>
  <c r="O103" i="5" s="1"/>
  <c r="K103" i="5"/>
  <c r="R103" i="5" s="1"/>
  <c r="I103" i="5"/>
  <c r="H103" i="5"/>
  <c r="G103" i="5"/>
  <c r="B99" i="44" s="1"/>
  <c r="C99" i="44" s="1"/>
  <c r="E99" i="44" s="1"/>
  <c r="AB102" i="5"/>
  <c r="Z102" i="5"/>
  <c r="V102" i="5"/>
  <c r="R102" i="5"/>
  <c r="O102" i="5"/>
  <c r="K102" i="5"/>
  <c r="Q102" i="5" s="1"/>
  <c r="Y102" i="5" s="1"/>
  <c r="I102" i="5"/>
  <c r="U102" i="5" s="1"/>
  <c r="H102" i="5"/>
  <c r="P102" i="5" s="1"/>
  <c r="G102" i="5"/>
  <c r="B98" i="44" s="1"/>
  <c r="C98" i="44" s="1"/>
  <c r="E98" i="44" s="1"/>
  <c r="AB101" i="5"/>
  <c r="Z101" i="5"/>
  <c r="Z100" i="5" s="1"/>
  <c r="V101" i="5"/>
  <c r="K101" i="5"/>
  <c r="R101" i="5" s="1"/>
  <c r="I101" i="5"/>
  <c r="U101" i="5" s="1"/>
  <c r="H101" i="5"/>
  <c r="G101" i="5"/>
  <c r="B97" i="44" s="1"/>
  <c r="AK100" i="5"/>
  <c r="AG100" i="5"/>
  <c r="AF100" i="5"/>
  <c r="AE100" i="5"/>
  <c r="AD100" i="5"/>
  <c r="AC100" i="5"/>
  <c r="AA100" i="5"/>
  <c r="V100" i="5"/>
  <c r="I100" i="5"/>
  <c r="H100" i="5"/>
  <c r="G100" i="5"/>
  <c r="AK99" i="5"/>
  <c r="AG99" i="5"/>
  <c r="AF99" i="5"/>
  <c r="AE99" i="5"/>
  <c r="AD99" i="5"/>
  <c r="AC99" i="5"/>
  <c r="AA99" i="5"/>
  <c r="V99" i="5"/>
  <c r="I99" i="5"/>
  <c r="H99" i="5"/>
  <c r="G99" i="5"/>
  <c r="AB98" i="5"/>
  <c r="Z98" i="5" s="1"/>
  <c r="V98" i="5"/>
  <c r="K98" i="5"/>
  <c r="I98" i="5"/>
  <c r="H98" i="5"/>
  <c r="U98" i="5" s="1"/>
  <c r="G98" i="5"/>
  <c r="B94" i="44" s="1"/>
  <c r="C94" i="44" s="1"/>
  <c r="E94" i="44" s="1"/>
  <c r="AB97" i="5"/>
  <c r="Z97" i="5"/>
  <c r="V97" i="5"/>
  <c r="K97" i="5"/>
  <c r="R97" i="5" s="1"/>
  <c r="I97" i="5"/>
  <c r="U97" i="5" s="1"/>
  <c r="H97" i="5"/>
  <c r="G97" i="5"/>
  <c r="B93" i="44" s="1"/>
  <c r="C93" i="44" s="1"/>
  <c r="E93" i="44" s="1"/>
  <c r="AB96" i="5"/>
  <c r="Z96" i="5" s="1"/>
  <c r="V96" i="5"/>
  <c r="K96" i="5"/>
  <c r="I96" i="5"/>
  <c r="H96" i="5"/>
  <c r="U96" i="5" s="1"/>
  <c r="G96" i="5"/>
  <c r="B92" i="44" s="1"/>
  <c r="C92" i="44" s="1"/>
  <c r="E92" i="44" s="1"/>
  <c r="AB95" i="5"/>
  <c r="Z95" i="5"/>
  <c r="V95" i="5"/>
  <c r="K95" i="5"/>
  <c r="R95" i="5" s="1"/>
  <c r="I95" i="5"/>
  <c r="U95" i="5" s="1"/>
  <c r="H95" i="5"/>
  <c r="G95" i="5"/>
  <c r="B91" i="44" s="1"/>
  <c r="C91" i="44" s="1"/>
  <c r="E91" i="44" s="1"/>
  <c r="AB94" i="5"/>
  <c r="Z94" i="5" s="1"/>
  <c r="V94" i="5"/>
  <c r="V93" i="5" s="1"/>
  <c r="K94" i="5"/>
  <c r="I94" i="5"/>
  <c r="H94" i="5"/>
  <c r="U94" i="5" s="1"/>
  <c r="U93" i="5" s="1"/>
  <c r="G94" i="5"/>
  <c r="B90" i="44" s="1"/>
  <c r="AM93" i="5"/>
  <c r="AK93" i="5"/>
  <c r="AG93" i="5"/>
  <c r="AF93" i="5"/>
  <c r="AE93" i="5"/>
  <c r="AD93" i="5"/>
  <c r="AC93" i="5"/>
  <c r="AB93" i="5"/>
  <c r="AA93" i="5"/>
  <c r="I93" i="5"/>
  <c r="G93" i="5"/>
  <c r="AM92" i="5"/>
  <c r="AK92" i="5"/>
  <c r="AG92" i="5"/>
  <c r="AF92" i="5"/>
  <c r="AE92" i="5"/>
  <c r="AD92" i="5"/>
  <c r="AC92" i="5"/>
  <c r="AB92" i="5"/>
  <c r="AA92" i="5"/>
  <c r="I92" i="5"/>
  <c r="G92" i="5"/>
  <c r="AB91" i="5"/>
  <c r="Z91" i="5"/>
  <c r="V91" i="5"/>
  <c r="R91" i="5"/>
  <c r="T91" i="5" s="1"/>
  <c r="Q91" i="5"/>
  <c r="AJ91" i="5" s="1"/>
  <c r="K91" i="5"/>
  <c r="S91" i="5" s="1"/>
  <c r="I91" i="5"/>
  <c r="U91" i="5" s="1"/>
  <c r="H91" i="5"/>
  <c r="P91" i="5" s="1"/>
  <c r="AI91" i="5" s="1"/>
  <c r="G91" i="5"/>
  <c r="B87" i="44" s="1"/>
  <c r="C87" i="44" s="1"/>
  <c r="E87" i="44" s="1"/>
  <c r="AB90" i="5"/>
  <c r="Z90" i="5" s="1"/>
  <c r="V90" i="5"/>
  <c r="S90" i="5"/>
  <c r="K90" i="5"/>
  <c r="R90" i="5" s="1"/>
  <c r="T90" i="5" s="1"/>
  <c r="I90" i="5"/>
  <c r="H90" i="5"/>
  <c r="G90" i="5"/>
  <c r="B86" i="44" s="1"/>
  <c r="C86" i="44" s="1"/>
  <c r="E86" i="44" s="1"/>
  <c r="AB89" i="5"/>
  <c r="Z89" i="5"/>
  <c r="V89" i="5"/>
  <c r="R89" i="5"/>
  <c r="T89" i="5" s="1"/>
  <c r="Q89" i="5"/>
  <c r="AJ89" i="5" s="1"/>
  <c r="K89" i="5"/>
  <c r="S89" i="5" s="1"/>
  <c r="I89" i="5"/>
  <c r="U89" i="5" s="1"/>
  <c r="H89" i="5"/>
  <c r="P89" i="5" s="1"/>
  <c r="G89" i="5"/>
  <c r="B85" i="44" s="1"/>
  <c r="C85" i="44" s="1"/>
  <c r="E85" i="44" s="1"/>
  <c r="AB88" i="5"/>
  <c r="Z88" i="5" s="1"/>
  <c r="V88" i="5"/>
  <c r="S88" i="5"/>
  <c r="K88" i="5"/>
  <c r="R88" i="5" s="1"/>
  <c r="T88" i="5" s="1"/>
  <c r="I88" i="5"/>
  <c r="H88" i="5"/>
  <c r="G88" i="5"/>
  <c r="B84" i="44" s="1"/>
  <c r="C84" i="44" s="1"/>
  <c r="E84" i="44" s="1"/>
  <c r="AB87" i="5"/>
  <c r="Z87" i="5"/>
  <c r="V87" i="5"/>
  <c r="R87" i="5"/>
  <c r="T87" i="5" s="1"/>
  <c r="Q87" i="5"/>
  <c r="AJ87" i="5" s="1"/>
  <c r="K87" i="5"/>
  <c r="S87" i="5" s="1"/>
  <c r="I87" i="5"/>
  <c r="U87" i="5" s="1"/>
  <c r="H87" i="5"/>
  <c r="P87" i="5" s="1"/>
  <c r="AI87" i="5" s="1"/>
  <c r="G87" i="5"/>
  <c r="B83" i="44" s="1"/>
  <c r="C83" i="44" s="1"/>
  <c r="E83" i="44" s="1"/>
  <c r="AB86" i="5"/>
  <c r="Z86" i="5" s="1"/>
  <c r="V86" i="5"/>
  <c r="S86" i="5"/>
  <c r="K86" i="5"/>
  <c r="R86" i="5" s="1"/>
  <c r="T86" i="5" s="1"/>
  <c r="I86" i="5"/>
  <c r="H86" i="5"/>
  <c r="G86" i="5"/>
  <c r="B82" i="44" s="1"/>
  <c r="C82" i="44" s="1"/>
  <c r="E82" i="44" s="1"/>
  <c r="AB85" i="5"/>
  <c r="Z85" i="5"/>
  <c r="V85" i="5"/>
  <c r="R85" i="5"/>
  <c r="T85" i="5" s="1"/>
  <c r="Q85" i="5"/>
  <c r="AJ85" i="5" s="1"/>
  <c r="K85" i="5"/>
  <c r="S85" i="5" s="1"/>
  <c r="I85" i="5"/>
  <c r="U85" i="5" s="1"/>
  <c r="H85" i="5"/>
  <c r="P85" i="5" s="1"/>
  <c r="G85" i="5"/>
  <c r="B81" i="44" s="1"/>
  <c r="C81" i="44" s="1"/>
  <c r="E81" i="44" s="1"/>
  <c r="AB84" i="5"/>
  <c r="Z84" i="5" s="1"/>
  <c r="V84" i="5"/>
  <c r="S84" i="5"/>
  <c r="K84" i="5"/>
  <c r="R84" i="5" s="1"/>
  <c r="T84" i="5" s="1"/>
  <c r="I84" i="5"/>
  <c r="H84" i="5"/>
  <c r="G84" i="5"/>
  <c r="B80" i="44" s="1"/>
  <c r="AB83" i="5"/>
  <c r="Z83" i="5"/>
  <c r="V83" i="5"/>
  <c r="R83" i="5"/>
  <c r="O83" i="5"/>
  <c r="K83" i="5"/>
  <c r="Q83" i="5" s="1"/>
  <c r="Y83" i="5" s="1"/>
  <c r="I83" i="5"/>
  <c r="H83" i="5"/>
  <c r="P83" i="5" s="1"/>
  <c r="G83" i="5"/>
  <c r="B79" i="44" s="1"/>
  <c r="C79" i="44" s="1"/>
  <c r="E79" i="44" s="1"/>
  <c r="AB82" i="5"/>
  <c r="Z82" i="5"/>
  <c r="V82" i="5"/>
  <c r="P82" i="5"/>
  <c r="O82" i="5" s="1"/>
  <c r="K82" i="5"/>
  <c r="I82" i="5"/>
  <c r="H82" i="5"/>
  <c r="U82" i="5" s="1"/>
  <c r="G82" i="5"/>
  <c r="B78" i="44" s="1"/>
  <c r="C78" i="44" s="1"/>
  <c r="E78" i="44" s="1"/>
  <c r="AB81" i="5"/>
  <c r="Z81" i="5"/>
  <c r="Z79" i="5" s="1"/>
  <c r="V81" i="5"/>
  <c r="S81" i="5"/>
  <c r="R81" i="5"/>
  <c r="T81" i="5" s="1"/>
  <c r="K81" i="5"/>
  <c r="Q81" i="5" s="1"/>
  <c r="Y81" i="5" s="1"/>
  <c r="I81" i="5"/>
  <c r="H81" i="5"/>
  <c r="P81" i="5" s="1"/>
  <c r="O81" i="5" s="1"/>
  <c r="G81" i="5"/>
  <c r="B77" i="44" s="1"/>
  <c r="C77" i="44" s="1"/>
  <c r="E77" i="44" s="1"/>
  <c r="AB80" i="5"/>
  <c r="Z80" i="5"/>
  <c r="V80" i="5"/>
  <c r="V79" i="5" s="1"/>
  <c r="K80" i="5"/>
  <c r="S80" i="5" s="1"/>
  <c r="S79" i="5" s="1"/>
  <c r="I80" i="5"/>
  <c r="U80" i="5" s="1"/>
  <c r="H80" i="5"/>
  <c r="G80" i="5"/>
  <c r="B76" i="44" s="1"/>
  <c r="AK79" i="5"/>
  <c r="AG79" i="5"/>
  <c r="AF79" i="5"/>
  <c r="AE79" i="5"/>
  <c r="AD79" i="5"/>
  <c r="AC79" i="5"/>
  <c r="AA79" i="5"/>
  <c r="I79" i="5"/>
  <c r="H79" i="5"/>
  <c r="G79" i="5"/>
  <c r="AK78" i="5"/>
  <c r="AG78" i="5"/>
  <c r="AF78" i="5"/>
  <c r="AE78" i="5"/>
  <c r="AD78" i="5"/>
  <c r="AC78" i="5"/>
  <c r="AA78" i="5"/>
  <c r="I78" i="5"/>
  <c r="H78" i="5"/>
  <c r="G78" i="5"/>
  <c r="AB77" i="5"/>
  <c r="Z77" i="5" s="1"/>
  <c r="V77" i="5"/>
  <c r="S77" i="5"/>
  <c r="K77" i="5"/>
  <c r="R77" i="5" s="1"/>
  <c r="T77" i="5" s="1"/>
  <c r="I77" i="5"/>
  <c r="H77" i="5"/>
  <c r="G77" i="5"/>
  <c r="B73" i="44" s="1"/>
  <c r="C73" i="44" s="1"/>
  <c r="E73" i="44" s="1"/>
  <c r="AB76" i="5"/>
  <c r="Z76" i="5"/>
  <c r="V76" i="5"/>
  <c r="K76" i="5"/>
  <c r="S76" i="5" s="1"/>
  <c r="I76" i="5"/>
  <c r="U76" i="5" s="1"/>
  <c r="H76" i="5"/>
  <c r="G76" i="5"/>
  <c r="B72" i="44" s="1"/>
  <c r="C72" i="44" s="1"/>
  <c r="E72" i="44" s="1"/>
  <c r="AB75" i="5"/>
  <c r="Z75" i="5" s="1"/>
  <c r="V75" i="5"/>
  <c r="S75" i="5"/>
  <c r="K75" i="5"/>
  <c r="R75" i="5" s="1"/>
  <c r="T75" i="5" s="1"/>
  <c r="I75" i="5"/>
  <c r="H75" i="5"/>
  <c r="G75" i="5"/>
  <c r="B71" i="44" s="1"/>
  <c r="C71" i="44" s="1"/>
  <c r="E71" i="44" s="1"/>
  <c r="AB74" i="5"/>
  <c r="Z74" i="5"/>
  <c r="V74" i="5"/>
  <c r="K74" i="5"/>
  <c r="S74" i="5" s="1"/>
  <c r="I74" i="5"/>
  <c r="U74" i="5" s="1"/>
  <c r="H74" i="5"/>
  <c r="G74" i="5"/>
  <c r="B70" i="44" s="1"/>
  <c r="C70" i="44" s="1"/>
  <c r="E70" i="44" s="1"/>
  <c r="AB73" i="5"/>
  <c r="Z73" i="5" s="1"/>
  <c r="V73" i="5"/>
  <c r="S73" i="5"/>
  <c r="K73" i="5"/>
  <c r="R73" i="5" s="1"/>
  <c r="T73" i="5" s="1"/>
  <c r="I73" i="5"/>
  <c r="H73" i="5"/>
  <c r="G73" i="5"/>
  <c r="B69" i="44" s="1"/>
  <c r="C69" i="44" s="1"/>
  <c r="E69" i="44" s="1"/>
  <c r="AB72" i="5"/>
  <c r="Z72" i="5"/>
  <c r="V72" i="5"/>
  <c r="K72" i="5"/>
  <c r="S72" i="5" s="1"/>
  <c r="I72" i="5"/>
  <c r="U72" i="5" s="1"/>
  <c r="H72" i="5"/>
  <c r="G72" i="5"/>
  <c r="B68" i="44" s="1"/>
  <c r="C68" i="44" s="1"/>
  <c r="AB71" i="5"/>
  <c r="Z71" i="5" s="1"/>
  <c r="V71" i="5"/>
  <c r="S71" i="5"/>
  <c r="K71" i="5"/>
  <c r="R71" i="5" s="1"/>
  <c r="T71" i="5" s="1"/>
  <c r="I71" i="5"/>
  <c r="H71" i="5"/>
  <c r="G71" i="5"/>
  <c r="B67" i="44" s="1"/>
  <c r="C67" i="44" s="1"/>
  <c r="E67" i="44" s="1"/>
  <c r="AB70" i="5"/>
  <c r="Z70" i="5"/>
  <c r="V70" i="5"/>
  <c r="K70" i="5"/>
  <c r="Q70" i="5" s="1"/>
  <c r="I70" i="5"/>
  <c r="U70" i="5" s="1"/>
  <c r="H70" i="5"/>
  <c r="G70" i="5"/>
  <c r="B66" i="44" s="1"/>
  <c r="C66" i="44" s="1"/>
  <c r="E66" i="44" s="1"/>
  <c r="AB69" i="5"/>
  <c r="Z69" i="5"/>
  <c r="V69" i="5"/>
  <c r="K69" i="5"/>
  <c r="I69" i="5"/>
  <c r="H69" i="5"/>
  <c r="Q69" i="5" s="1"/>
  <c r="G69" i="5"/>
  <c r="AB68" i="5"/>
  <c r="Z68" i="5" s="1"/>
  <c r="Z67" i="5" s="1"/>
  <c r="V68" i="5"/>
  <c r="K68" i="5"/>
  <c r="I68" i="5"/>
  <c r="I67" i="5" s="1"/>
  <c r="H68" i="5"/>
  <c r="S68" i="5" s="1"/>
  <c r="G68" i="5"/>
  <c r="B64" i="44" s="1"/>
  <c r="AK67" i="5"/>
  <c r="AG67" i="5"/>
  <c r="AF67" i="5"/>
  <c r="AE67" i="5"/>
  <c r="AD67" i="5"/>
  <c r="AC67" i="5"/>
  <c r="AB67" i="5"/>
  <c r="AA67" i="5"/>
  <c r="V67" i="5"/>
  <c r="G67" i="5"/>
  <c r="AK66" i="5"/>
  <c r="AG66" i="5"/>
  <c r="AF66" i="5"/>
  <c r="AE66" i="5"/>
  <c r="AD66" i="5"/>
  <c r="AC66" i="5"/>
  <c r="AA66" i="5"/>
  <c r="Z66" i="5"/>
  <c r="V66" i="5"/>
  <c r="G66" i="5"/>
  <c r="AB65" i="5"/>
  <c r="Z65" i="5"/>
  <c r="V65" i="5"/>
  <c r="U65" i="5"/>
  <c r="Q65" i="5"/>
  <c r="AJ65" i="5" s="1"/>
  <c r="O65" i="5"/>
  <c r="K65" i="5"/>
  <c r="R65" i="5" s="1"/>
  <c r="I65" i="5"/>
  <c r="H65" i="5"/>
  <c r="P65" i="5" s="1"/>
  <c r="X65" i="5" s="1"/>
  <c r="G65" i="5"/>
  <c r="B61" i="44" s="1"/>
  <c r="C61" i="44" s="1"/>
  <c r="E61" i="44" s="1"/>
  <c r="AB64" i="5"/>
  <c r="Z64" i="5" s="1"/>
  <c r="V64" i="5"/>
  <c r="S64" i="5"/>
  <c r="K64" i="5"/>
  <c r="R64" i="5" s="1"/>
  <c r="T64" i="5" s="1"/>
  <c r="I64" i="5"/>
  <c r="Q64" i="5" s="1"/>
  <c r="H64" i="5"/>
  <c r="U64" i="5" s="1"/>
  <c r="G64" i="5"/>
  <c r="B60" i="44" s="1"/>
  <c r="C60" i="44" s="1"/>
  <c r="E60" i="44" s="1"/>
  <c r="AB63" i="5"/>
  <c r="Z63" i="5"/>
  <c r="V63" i="5"/>
  <c r="U63" i="5"/>
  <c r="Q63" i="5"/>
  <c r="AJ63" i="5" s="1"/>
  <c r="O63" i="5"/>
  <c r="K63" i="5"/>
  <c r="R63" i="5" s="1"/>
  <c r="I63" i="5"/>
  <c r="H63" i="5"/>
  <c r="P63" i="5" s="1"/>
  <c r="X63" i="5" s="1"/>
  <c r="G63" i="5"/>
  <c r="B59" i="44" s="1"/>
  <c r="C59" i="44" s="1"/>
  <c r="E59" i="44" s="1"/>
  <c r="AB62" i="5"/>
  <c r="Z62" i="5" s="1"/>
  <c r="V62" i="5"/>
  <c r="S62" i="5"/>
  <c r="K62" i="5"/>
  <c r="R62" i="5" s="1"/>
  <c r="T62" i="5" s="1"/>
  <c r="I62" i="5"/>
  <c r="Q62" i="5" s="1"/>
  <c r="H62" i="5"/>
  <c r="U62" i="5" s="1"/>
  <c r="G62" i="5"/>
  <c r="B58" i="44" s="1"/>
  <c r="C58" i="44" s="1"/>
  <c r="E58" i="44" s="1"/>
  <c r="AB61" i="5"/>
  <c r="Z61" i="5"/>
  <c r="V61" i="5"/>
  <c r="U61" i="5"/>
  <c r="Q61" i="5"/>
  <c r="AJ61" i="5" s="1"/>
  <c r="O61" i="5"/>
  <c r="K61" i="5"/>
  <c r="R61" i="5" s="1"/>
  <c r="I61" i="5"/>
  <c r="H61" i="5"/>
  <c r="P61" i="5" s="1"/>
  <c r="X61" i="5" s="1"/>
  <c r="G61" i="5"/>
  <c r="B57" i="44" s="1"/>
  <c r="C57" i="44" s="1"/>
  <c r="E57" i="44" s="1"/>
  <c r="AB60" i="5"/>
  <c r="Z60" i="5" s="1"/>
  <c r="V60" i="5"/>
  <c r="S60" i="5"/>
  <c r="K60" i="5"/>
  <c r="R60" i="5" s="1"/>
  <c r="T60" i="5" s="1"/>
  <c r="I60" i="5"/>
  <c r="Q60" i="5" s="1"/>
  <c r="H60" i="5"/>
  <c r="U60" i="5" s="1"/>
  <c r="G60" i="5"/>
  <c r="B56" i="44" s="1"/>
  <c r="C56" i="44" s="1"/>
  <c r="E56" i="44" s="1"/>
  <c r="AB59" i="5"/>
  <c r="Z59" i="5"/>
  <c r="V59" i="5"/>
  <c r="U59" i="5"/>
  <c r="Q59" i="5"/>
  <c r="AJ59" i="5" s="1"/>
  <c r="O59" i="5"/>
  <c r="K59" i="5"/>
  <c r="R59" i="5" s="1"/>
  <c r="I59" i="5"/>
  <c r="H59" i="5"/>
  <c r="P59" i="5" s="1"/>
  <c r="X59" i="5" s="1"/>
  <c r="G59" i="5"/>
  <c r="B55" i="44" s="1"/>
  <c r="C55" i="44" s="1"/>
  <c r="E55" i="44" s="1"/>
  <c r="AB58" i="5"/>
  <c r="Z58" i="5" s="1"/>
  <c r="V58" i="5"/>
  <c r="S58" i="5"/>
  <c r="K58" i="5"/>
  <c r="R58" i="5" s="1"/>
  <c r="T58" i="5" s="1"/>
  <c r="I58" i="5"/>
  <c r="Q58" i="5" s="1"/>
  <c r="H58" i="5"/>
  <c r="U58" i="5" s="1"/>
  <c r="G58" i="5"/>
  <c r="B54" i="44" s="1"/>
  <c r="C54" i="44" s="1"/>
  <c r="E54" i="44" s="1"/>
  <c r="AB57" i="5"/>
  <c r="Z57" i="5"/>
  <c r="V57" i="5"/>
  <c r="U57" i="5"/>
  <c r="Q57" i="5"/>
  <c r="AJ57" i="5" s="1"/>
  <c r="O57" i="5"/>
  <c r="K57" i="5"/>
  <c r="R57" i="5" s="1"/>
  <c r="I57" i="5"/>
  <c r="H57" i="5"/>
  <c r="P57" i="5" s="1"/>
  <c r="X57" i="5" s="1"/>
  <c r="G57" i="5"/>
  <c r="B53" i="44" s="1"/>
  <c r="C53" i="44" s="1"/>
  <c r="E53" i="44" s="1"/>
  <c r="AI56" i="5"/>
  <c r="AB56" i="5"/>
  <c r="Z56" i="5"/>
  <c r="V56" i="5"/>
  <c r="U56" i="5"/>
  <c r="P56" i="5"/>
  <c r="O56" i="5" s="1"/>
  <c r="K56" i="5"/>
  <c r="S56" i="5" s="1"/>
  <c r="I56" i="5"/>
  <c r="H56" i="5"/>
  <c r="G56" i="5"/>
  <c r="B52" i="44" s="1"/>
  <c r="C52" i="44" s="1"/>
  <c r="AB55" i="5"/>
  <c r="Z55" i="5" s="1"/>
  <c r="Z53" i="5" s="1"/>
  <c r="V55" i="5"/>
  <c r="S55" i="5"/>
  <c r="K55" i="5"/>
  <c r="R55" i="5" s="1"/>
  <c r="R54" i="5" s="1"/>
  <c r="I55" i="5"/>
  <c r="Q55" i="5" s="1"/>
  <c r="H55" i="5"/>
  <c r="U55" i="5" s="1"/>
  <c r="G55" i="5"/>
  <c r="B51" i="44" s="1"/>
  <c r="C51" i="44" s="1"/>
  <c r="AK54" i="5"/>
  <c r="AG54" i="5"/>
  <c r="AF54" i="5"/>
  <c r="AE54" i="5"/>
  <c r="AD54" i="5"/>
  <c r="AC54" i="5"/>
  <c r="AB54" i="5"/>
  <c r="AA54" i="5"/>
  <c r="Z54" i="5"/>
  <c r="V54" i="5"/>
  <c r="I54" i="5"/>
  <c r="H54" i="5"/>
  <c r="AK53" i="5"/>
  <c r="AG53" i="5"/>
  <c r="AF53" i="5"/>
  <c r="AE53" i="5"/>
  <c r="AD53" i="5"/>
  <c r="AC53" i="5"/>
  <c r="AB53" i="5"/>
  <c r="AA53" i="5"/>
  <c r="V53" i="5"/>
  <c r="R53" i="5"/>
  <c r="I53" i="5"/>
  <c r="H53" i="5"/>
  <c r="AB52" i="5"/>
  <c r="Z52" i="5" s="1"/>
  <c r="V52" i="5"/>
  <c r="K52" i="5"/>
  <c r="Q52" i="5" s="1"/>
  <c r="I52" i="5"/>
  <c r="U52" i="5" s="1"/>
  <c r="H52" i="5"/>
  <c r="G52" i="5"/>
  <c r="B48" i="44" s="1"/>
  <c r="C48" i="44" s="1"/>
  <c r="E48" i="44" s="1"/>
  <c r="AB51" i="5"/>
  <c r="Z51" i="5" s="1"/>
  <c r="V51" i="5"/>
  <c r="K51" i="5"/>
  <c r="I51" i="5"/>
  <c r="H51" i="5"/>
  <c r="S51" i="5" s="1"/>
  <c r="G51" i="5"/>
  <c r="B47" i="44" s="1"/>
  <c r="C47" i="44" s="1"/>
  <c r="AB50" i="5"/>
  <c r="Z50" i="5" s="1"/>
  <c r="V50" i="5"/>
  <c r="K50" i="5"/>
  <c r="Q50" i="5" s="1"/>
  <c r="I50" i="5"/>
  <c r="U50" i="5" s="1"/>
  <c r="H50" i="5"/>
  <c r="G50" i="5"/>
  <c r="B46" i="44" s="1"/>
  <c r="C46" i="44" s="1"/>
  <c r="E46" i="44" s="1"/>
  <c r="AB49" i="5"/>
  <c r="Z49" i="5" s="1"/>
  <c r="V49" i="5"/>
  <c r="K49" i="5"/>
  <c r="I49" i="5"/>
  <c r="H49" i="5"/>
  <c r="S49" i="5" s="1"/>
  <c r="G49" i="5"/>
  <c r="B45" i="44" s="1"/>
  <c r="C45" i="44" s="1"/>
  <c r="E45" i="44" s="1"/>
  <c r="AB48" i="5"/>
  <c r="Z48" i="5" s="1"/>
  <c r="V48" i="5"/>
  <c r="K48" i="5"/>
  <c r="Q48" i="5" s="1"/>
  <c r="I48" i="5"/>
  <c r="U48" i="5" s="1"/>
  <c r="H48" i="5"/>
  <c r="G48" i="5"/>
  <c r="B44" i="44" s="1"/>
  <c r="C44" i="44" s="1"/>
  <c r="E44" i="44" s="1"/>
  <c r="AB47" i="5"/>
  <c r="Z47" i="5" s="1"/>
  <c r="V47" i="5"/>
  <c r="K47" i="5"/>
  <c r="I47" i="5"/>
  <c r="H47" i="5"/>
  <c r="S47" i="5" s="1"/>
  <c r="G47" i="5"/>
  <c r="B43" i="44" s="1"/>
  <c r="C43" i="44" s="1"/>
  <c r="E43" i="44" s="1"/>
  <c r="AB46" i="5"/>
  <c r="Z46" i="5" s="1"/>
  <c r="V46" i="5"/>
  <c r="K46" i="5"/>
  <c r="S46" i="5" s="1"/>
  <c r="I46" i="5"/>
  <c r="U46" i="5" s="1"/>
  <c r="H46" i="5"/>
  <c r="G46" i="5"/>
  <c r="AB45" i="5"/>
  <c r="Z45" i="5" s="1"/>
  <c r="V45" i="5"/>
  <c r="K45" i="5"/>
  <c r="I45" i="5"/>
  <c r="H45" i="5"/>
  <c r="S45" i="5" s="1"/>
  <c r="G45" i="5"/>
  <c r="B41" i="44" s="1"/>
  <c r="C41" i="44" s="1"/>
  <c r="E41" i="44" s="1"/>
  <c r="AB44" i="5"/>
  <c r="Z44" i="5"/>
  <c r="V44" i="5"/>
  <c r="K44" i="5"/>
  <c r="Q44" i="5" s="1"/>
  <c r="Y44" i="5" s="1"/>
  <c r="Y42" i="5" s="1"/>
  <c r="I44" i="5"/>
  <c r="H44" i="5"/>
  <c r="U44" i="5" s="1"/>
  <c r="G44" i="5"/>
  <c r="B40" i="44" s="1"/>
  <c r="AK43" i="5"/>
  <c r="AG43" i="5"/>
  <c r="AF43" i="5"/>
  <c r="AE43" i="5"/>
  <c r="AD43" i="5"/>
  <c r="AC43" i="5"/>
  <c r="AA43" i="5"/>
  <c r="U43" i="5"/>
  <c r="I43" i="5"/>
  <c r="H43" i="5"/>
  <c r="AK42" i="5"/>
  <c r="AG42" i="5"/>
  <c r="AF42" i="5"/>
  <c r="AE42" i="5"/>
  <c r="AD42" i="5"/>
  <c r="AC42" i="5"/>
  <c r="AB42" i="5"/>
  <c r="AA42" i="5"/>
  <c r="U42" i="5"/>
  <c r="Q42" i="5"/>
  <c r="I42" i="5"/>
  <c r="H42" i="5"/>
  <c r="AI41" i="5"/>
  <c r="AB41" i="5"/>
  <c r="Z41" i="5"/>
  <c r="V41" i="5"/>
  <c r="U41" i="5"/>
  <c r="P41" i="5"/>
  <c r="O41" i="5" s="1"/>
  <c r="K41" i="5"/>
  <c r="S41" i="5" s="1"/>
  <c r="I41" i="5"/>
  <c r="H41" i="5"/>
  <c r="G41" i="5"/>
  <c r="B37" i="44" s="1"/>
  <c r="AB40" i="5"/>
  <c r="Z40" i="5" s="1"/>
  <c r="V40" i="5"/>
  <c r="K40" i="5"/>
  <c r="I40" i="5"/>
  <c r="H40" i="5"/>
  <c r="U40" i="5" s="1"/>
  <c r="G40" i="5"/>
  <c r="B36" i="44" s="1"/>
  <c r="C36" i="44" s="1"/>
  <c r="E36" i="44" s="1"/>
  <c r="AI39" i="5"/>
  <c r="AB39" i="5"/>
  <c r="Z39" i="5"/>
  <c r="V39" i="5"/>
  <c r="U39" i="5"/>
  <c r="P39" i="5"/>
  <c r="O39" i="5" s="1"/>
  <c r="K39" i="5"/>
  <c r="S39" i="5" s="1"/>
  <c r="I39" i="5"/>
  <c r="H39" i="5"/>
  <c r="G39" i="5"/>
  <c r="B35" i="44" s="1"/>
  <c r="C35" i="44" s="1"/>
  <c r="E35" i="44" s="1"/>
  <c r="AB38" i="5"/>
  <c r="Z38" i="5" s="1"/>
  <c r="Z36" i="5" s="1"/>
  <c r="V38" i="5"/>
  <c r="S38" i="5"/>
  <c r="K38" i="5"/>
  <c r="R38" i="5" s="1"/>
  <c r="T38" i="5" s="1"/>
  <c r="I38" i="5"/>
  <c r="Q38" i="5" s="1"/>
  <c r="H38" i="5"/>
  <c r="U38" i="5" s="1"/>
  <c r="G38" i="5"/>
  <c r="B34" i="44" s="1"/>
  <c r="AK37" i="5"/>
  <c r="AG37" i="5"/>
  <c r="AF37" i="5"/>
  <c r="AE37" i="5"/>
  <c r="AD37" i="5"/>
  <c r="AC37" i="5"/>
  <c r="AB37" i="5"/>
  <c r="AA37" i="5"/>
  <c r="Z37" i="5"/>
  <c r="V37" i="5"/>
  <c r="I37" i="5"/>
  <c r="H37" i="5"/>
  <c r="AK36" i="5"/>
  <c r="AG36" i="5"/>
  <c r="AF36" i="5"/>
  <c r="AF15" i="5" s="1"/>
  <c r="AF9" i="5" s="1"/>
  <c r="AE36" i="5"/>
  <c r="AD36" i="5"/>
  <c r="AC36" i="5"/>
  <c r="AB36" i="5"/>
  <c r="AA36" i="5"/>
  <c r="V36" i="5"/>
  <c r="R36" i="5"/>
  <c r="I36" i="5"/>
  <c r="H36" i="5"/>
  <c r="AB35" i="5"/>
  <c r="Z35" i="5" s="1"/>
  <c r="V35" i="5"/>
  <c r="K35" i="5"/>
  <c r="Q35" i="5" s="1"/>
  <c r="I35" i="5"/>
  <c r="U35" i="5" s="1"/>
  <c r="H35" i="5"/>
  <c r="G35" i="5"/>
  <c r="AB34" i="5"/>
  <c r="Z34" i="5" s="1"/>
  <c r="V34" i="5"/>
  <c r="K34" i="5"/>
  <c r="I34" i="5"/>
  <c r="H34" i="5"/>
  <c r="S34" i="5" s="1"/>
  <c r="G34" i="5"/>
  <c r="B30" i="44" s="1"/>
  <c r="C30" i="44" s="1"/>
  <c r="E30" i="44" s="1"/>
  <c r="AB33" i="5"/>
  <c r="Z33" i="5" s="1"/>
  <c r="V33" i="5"/>
  <c r="K33" i="5"/>
  <c r="Q33" i="5" s="1"/>
  <c r="I33" i="5"/>
  <c r="U33" i="5" s="1"/>
  <c r="H33" i="5"/>
  <c r="G33" i="5"/>
  <c r="B29" i="44" s="1"/>
  <c r="C29" i="44" s="1"/>
  <c r="E29" i="44" s="1"/>
  <c r="AB32" i="5"/>
  <c r="Z32" i="5" s="1"/>
  <c r="V32" i="5"/>
  <c r="K32" i="5"/>
  <c r="I32" i="5"/>
  <c r="H32" i="5"/>
  <c r="S32" i="5" s="1"/>
  <c r="G32" i="5"/>
  <c r="B28" i="44" s="1"/>
  <c r="C28" i="44" s="1"/>
  <c r="E28" i="44" s="1"/>
  <c r="AB31" i="5"/>
  <c r="V31" i="5"/>
  <c r="K31" i="5"/>
  <c r="S31" i="5" s="1"/>
  <c r="I31" i="5"/>
  <c r="U31" i="5" s="1"/>
  <c r="H31" i="5"/>
  <c r="G31" i="5"/>
  <c r="B27" i="44" s="1"/>
  <c r="C27" i="44" s="1"/>
  <c r="E27" i="44" s="1"/>
  <c r="AB30" i="5"/>
  <c r="Z30" i="5"/>
  <c r="Z29" i="5" s="1"/>
  <c r="V30" i="5"/>
  <c r="V29" i="5" s="1"/>
  <c r="K30" i="5"/>
  <c r="I30" i="5"/>
  <c r="I28" i="5" s="1"/>
  <c r="H30" i="5"/>
  <c r="R30" i="5" s="1"/>
  <c r="G30" i="5"/>
  <c r="AK29" i="5"/>
  <c r="AG29" i="5"/>
  <c r="AF29" i="5"/>
  <c r="AE29" i="5"/>
  <c r="AD29" i="5"/>
  <c r="AC29" i="5"/>
  <c r="AB29" i="5"/>
  <c r="AA29" i="5"/>
  <c r="I29" i="5"/>
  <c r="H29" i="5"/>
  <c r="G29" i="5"/>
  <c r="AK28" i="5"/>
  <c r="AK15" i="5" s="1"/>
  <c r="AG28" i="5"/>
  <c r="AG15" i="5" s="1"/>
  <c r="AF28" i="5"/>
  <c r="AE28" i="5"/>
  <c r="AD28" i="5"/>
  <c r="AC28" i="5"/>
  <c r="AC15" i="5" s="1"/>
  <c r="AA28" i="5"/>
  <c r="AA15" i="5" s="1"/>
  <c r="V28" i="5"/>
  <c r="G28" i="5"/>
  <c r="AB27" i="5"/>
  <c r="Z27" i="5" s="1"/>
  <c r="V27" i="5"/>
  <c r="K27" i="5"/>
  <c r="I27" i="5"/>
  <c r="H27" i="5"/>
  <c r="Q27" i="5" s="1"/>
  <c r="G27" i="5"/>
  <c r="B23" i="44" s="1"/>
  <c r="C23" i="44" s="1"/>
  <c r="E23" i="44" s="1"/>
  <c r="AB26" i="5"/>
  <c r="Z26" i="5" s="1"/>
  <c r="V26" i="5"/>
  <c r="Q26" i="5"/>
  <c r="AJ26" i="5" s="1"/>
  <c r="K26" i="5"/>
  <c r="S26" i="5" s="1"/>
  <c r="I26" i="5"/>
  <c r="U26" i="5" s="1"/>
  <c r="H26" i="5"/>
  <c r="P26" i="5" s="1"/>
  <c r="X26" i="5" s="1"/>
  <c r="G26" i="5"/>
  <c r="B22" i="44" s="1"/>
  <c r="AB25" i="5"/>
  <c r="Z25" i="5"/>
  <c r="V25" i="5"/>
  <c r="U25" i="5"/>
  <c r="P25" i="5"/>
  <c r="O25" i="5" s="1"/>
  <c r="K25" i="5"/>
  <c r="I25" i="5"/>
  <c r="H25" i="5"/>
  <c r="Q25" i="5" s="1"/>
  <c r="G25" i="5"/>
  <c r="B21" i="44" s="1"/>
  <c r="C21" i="44" s="1"/>
  <c r="E21" i="44" s="1"/>
  <c r="AB24" i="5"/>
  <c r="Z24" i="5" s="1"/>
  <c r="V24" i="5"/>
  <c r="K24" i="5"/>
  <c r="I24" i="5"/>
  <c r="H24" i="5"/>
  <c r="Q24" i="5" s="1"/>
  <c r="G24" i="5"/>
  <c r="B20" i="44" s="1"/>
  <c r="C20" i="44" s="1"/>
  <c r="E20" i="44" s="1"/>
  <c r="AB23" i="5"/>
  <c r="Z23" i="5" s="1"/>
  <c r="V23" i="5"/>
  <c r="R23" i="5"/>
  <c r="K23" i="5"/>
  <c r="Q23" i="5" s="1"/>
  <c r="Y23" i="5" s="1"/>
  <c r="I23" i="5"/>
  <c r="H23" i="5"/>
  <c r="U23" i="5" s="1"/>
  <c r="G23" i="5"/>
  <c r="B19" i="44" s="1"/>
  <c r="C19" i="44" s="1"/>
  <c r="E19" i="44" s="1"/>
  <c r="AB22" i="5"/>
  <c r="Z22" i="5"/>
  <c r="V22" i="5"/>
  <c r="U22" i="5"/>
  <c r="Q22" i="5"/>
  <c r="AJ22" i="5" s="1"/>
  <c r="O22" i="5"/>
  <c r="K22" i="5"/>
  <c r="R22" i="5" s="1"/>
  <c r="I22" i="5"/>
  <c r="H22" i="5"/>
  <c r="P22" i="5" s="1"/>
  <c r="X22" i="5" s="1"/>
  <c r="G22" i="5"/>
  <c r="B18" i="44" s="1"/>
  <c r="C18" i="44" s="1"/>
  <c r="E18" i="44" s="1"/>
  <c r="AI21" i="5"/>
  <c r="AB21" i="5"/>
  <c r="Z21" i="5"/>
  <c r="V21" i="5"/>
  <c r="U21" i="5"/>
  <c r="P21" i="5"/>
  <c r="O21" i="5" s="1"/>
  <c r="K21" i="5"/>
  <c r="S21" i="5" s="1"/>
  <c r="I21" i="5"/>
  <c r="H21" i="5"/>
  <c r="G21" i="5"/>
  <c r="AB20" i="5"/>
  <c r="Z20" i="5" s="1"/>
  <c r="V20" i="5"/>
  <c r="K20" i="5"/>
  <c r="I20" i="5"/>
  <c r="H20" i="5"/>
  <c r="U20" i="5" s="1"/>
  <c r="G20" i="5"/>
  <c r="B16" i="44" s="1"/>
  <c r="C16" i="44" s="1"/>
  <c r="E16" i="44" s="1"/>
  <c r="AI19" i="5"/>
  <c r="AB19" i="5"/>
  <c r="Z19" i="5"/>
  <c r="V19" i="5"/>
  <c r="U19" i="5"/>
  <c r="P19" i="5"/>
  <c r="O19" i="5" s="1"/>
  <c r="K19" i="5"/>
  <c r="S19" i="5" s="1"/>
  <c r="I19" i="5"/>
  <c r="H19" i="5"/>
  <c r="G19" i="5"/>
  <c r="B15" i="44" s="1"/>
  <c r="C15" i="44" s="1"/>
  <c r="E15" i="44" s="1"/>
  <c r="AB18" i="5"/>
  <c r="Z18" i="5" s="1"/>
  <c r="V18" i="5"/>
  <c r="S18" i="5"/>
  <c r="S17" i="5" s="1"/>
  <c r="S16" i="5" s="1"/>
  <c r="S15" i="5" s="1"/>
  <c r="K18" i="5"/>
  <c r="R18" i="5" s="1"/>
  <c r="T18" i="5" s="1"/>
  <c r="T17" i="5" s="1"/>
  <c r="T16" i="5" s="1"/>
  <c r="T15" i="5" s="1"/>
  <c r="I18" i="5"/>
  <c r="Q18" i="5" s="1"/>
  <c r="H18" i="5"/>
  <c r="U18" i="5" s="1"/>
  <c r="U17" i="5" s="1"/>
  <c r="U16" i="5" s="1"/>
  <c r="U15" i="5" s="1"/>
  <c r="G18" i="5"/>
  <c r="B14" i="44" s="1"/>
  <c r="AK17" i="5"/>
  <c r="AG17" i="5"/>
  <c r="AF17" i="5"/>
  <c r="AE17" i="5"/>
  <c r="AD17" i="5"/>
  <c r="AC17" i="5"/>
  <c r="AA17" i="5"/>
  <c r="V17" i="5"/>
  <c r="R17" i="5"/>
  <c r="I17" i="5"/>
  <c r="H17" i="5"/>
  <c r="AK16" i="5"/>
  <c r="AG16" i="5"/>
  <c r="AF16" i="5"/>
  <c r="AE16" i="5"/>
  <c r="AD16" i="5"/>
  <c r="AC16" i="5"/>
  <c r="AA16" i="5"/>
  <c r="V16" i="5"/>
  <c r="R16" i="5"/>
  <c r="I16" i="5"/>
  <c r="I15" i="5" s="1"/>
  <c r="H16" i="5"/>
  <c r="H15" i="5" s="1"/>
  <c r="AE15" i="5"/>
  <c r="AD15" i="5"/>
  <c r="V15" i="5"/>
  <c r="R15" i="5"/>
  <c r="M15" i="5"/>
  <c r="AC14" i="5"/>
  <c r="AA14" i="5"/>
  <c r="AB14" i="5" s="1"/>
  <c r="Z14" i="5" s="1"/>
  <c r="V14" i="5"/>
  <c r="U14" i="5"/>
  <c r="P14" i="5"/>
  <c r="X14" i="5" s="1"/>
  <c r="K14" i="5"/>
  <c r="Q14" i="5" s="1"/>
  <c r="G14" i="5"/>
  <c r="AJ13" i="5"/>
  <c r="AC13" i="5"/>
  <c r="AB13" i="5"/>
  <c r="Z13" i="5" s="1"/>
  <c r="AA13" i="5"/>
  <c r="V13" i="5"/>
  <c r="U13" i="5"/>
  <c r="S13" i="5"/>
  <c r="Q13" i="5"/>
  <c r="Y13" i="5" s="1"/>
  <c r="P13" i="5"/>
  <c r="AI13" i="5" s="1"/>
  <c r="AH13" i="5" s="1"/>
  <c r="K13" i="5"/>
  <c r="R13" i="5" s="1"/>
  <c r="T13" i="5" s="1"/>
  <c r="G13" i="5"/>
  <c r="B9" i="44" s="1"/>
  <c r="C9" i="44" s="1"/>
  <c r="E9" i="44" s="1"/>
  <c r="AC12" i="5"/>
  <c r="AA12" i="5"/>
  <c r="AB12" i="5" s="1"/>
  <c r="V12" i="5"/>
  <c r="K12" i="5"/>
  <c r="S12" i="5" s="1"/>
  <c r="S11" i="5" s="1"/>
  <c r="S10" i="5" s="1"/>
  <c r="S9" i="5" s="1"/>
  <c r="I12" i="5"/>
  <c r="P12" i="5" s="1"/>
  <c r="G12" i="5"/>
  <c r="B8" i="44" s="1"/>
  <c r="AM11" i="5"/>
  <c r="AK11" i="5"/>
  <c r="AG11" i="5"/>
  <c r="AF11" i="5"/>
  <c r="AE11" i="5"/>
  <c r="AD11" i="5"/>
  <c r="AC11" i="5"/>
  <c r="AA11" i="5"/>
  <c r="V11" i="5"/>
  <c r="I11" i="5"/>
  <c r="I10" i="5" s="1"/>
  <c r="I9" i="5" s="1"/>
  <c r="H11" i="5"/>
  <c r="H10" i="5" s="1"/>
  <c r="H9" i="5" s="1"/>
  <c r="G11" i="5"/>
  <c r="AM10" i="5"/>
  <c r="AK10" i="5"/>
  <c r="AK9" i="5" s="1"/>
  <c r="AG10" i="5"/>
  <c r="AF10" i="5"/>
  <c r="AE10" i="5"/>
  <c r="AD10" i="5"/>
  <c r="AD9" i="5" s="1"/>
  <c r="AE8" i="5" s="1"/>
  <c r="AC10" i="5"/>
  <c r="AC9" i="5" s="1"/>
  <c r="AA10" i="5"/>
  <c r="V10" i="5"/>
  <c r="V9" i="5" s="1"/>
  <c r="N10" i="5"/>
  <c r="M10" i="5"/>
  <c r="L10" i="5"/>
  <c r="K10" i="5"/>
  <c r="J10" i="5"/>
  <c r="G10" i="5"/>
  <c r="AE9" i="5"/>
  <c r="AA9" i="5"/>
  <c r="S12" i="66" l="1"/>
  <c r="S11" i="66"/>
  <c r="J11" i="66"/>
  <c r="J12" i="66"/>
  <c r="L10" i="66"/>
  <c r="AB11" i="5"/>
  <c r="AB10" i="5" s="1"/>
  <c r="AB9" i="5" s="1"/>
  <c r="Z12" i="5"/>
  <c r="Z11" i="5" s="1"/>
  <c r="Z10" i="5" s="1"/>
  <c r="Z9" i="5" s="1"/>
  <c r="AJ25" i="5"/>
  <c r="Y25" i="5"/>
  <c r="AJ27" i="5"/>
  <c r="Y27" i="5"/>
  <c r="AJ38" i="5"/>
  <c r="Y38" i="5"/>
  <c r="Q37" i="5"/>
  <c r="Q36" i="5"/>
  <c r="E51" i="44"/>
  <c r="C49" i="44"/>
  <c r="C50" i="44"/>
  <c r="T57" i="5"/>
  <c r="AJ64" i="5"/>
  <c r="Y64" i="5"/>
  <c r="T65" i="5"/>
  <c r="S67" i="5"/>
  <c r="S66" i="5"/>
  <c r="T101" i="5"/>
  <c r="R100" i="5"/>
  <c r="R99" i="5"/>
  <c r="AJ111" i="5"/>
  <c r="Q110" i="5"/>
  <c r="Q109" i="5"/>
  <c r="Y111" i="5"/>
  <c r="T114" i="5"/>
  <c r="AG9" i="5"/>
  <c r="X12" i="5"/>
  <c r="P11" i="5"/>
  <c r="P10" i="5" s="1"/>
  <c r="P9" i="5" s="1"/>
  <c r="AI12" i="5"/>
  <c r="O12" i="5"/>
  <c r="O11" i="5" s="1"/>
  <c r="O10" i="5" s="1"/>
  <c r="O9" i="5" s="1"/>
  <c r="AJ18" i="5"/>
  <c r="AJ17" i="5" s="1"/>
  <c r="AJ16" i="5" s="1"/>
  <c r="AJ15" i="5" s="1"/>
  <c r="Y18" i="5"/>
  <c r="Y17" i="5" s="1"/>
  <c r="Y16" i="5" s="1"/>
  <c r="Y15" i="5" s="1"/>
  <c r="Q17" i="5"/>
  <c r="Q16" i="5" s="1"/>
  <c r="Q15" i="5" s="1"/>
  <c r="Z17" i="5"/>
  <c r="Z16" i="5" s="1"/>
  <c r="T37" i="5"/>
  <c r="T36" i="5"/>
  <c r="AJ48" i="5"/>
  <c r="Y48" i="5"/>
  <c r="Y50" i="5"/>
  <c r="AJ50" i="5"/>
  <c r="Y52" i="5"/>
  <c r="AJ52" i="5"/>
  <c r="U53" i="5"/>
  <c r="U54" i="5"/>
  <c r="AJ58" i="5"/>
  <c r="Y58" i="5"/>
  <c r="W63" i="5"/>
  <c r="AL63" i="5" s="1"/>
  <c r="AN63" i="5" s="1"/>
  <c r="AH87" i="5"/>
  <c r="AH91" i="5"/>
  <c r="T105" i="5"/>
  <c r="T118" i="5"/>
  <c r="T120" i="5"/>
  <c r="X136" i="5"/>
  <c r="AI136" i="5"/>
  <c r="O136" i="5"/>
  <c r="T22" i="5"/>
  <c r="Y33" i="5"/>
  <c r="AJ33" i="5"/>
  <c r="AJ35" i="5"/>
  <c r="Y35" i="5"/>
  <c r="U36" i="5"/>
  <c r="U37" i="5"/>
  <c r="W59" i="5"/>
  <c r="AL59" i="5" s="1"/>
  <c r="AN59" i="5" s="1"/>
  <c r="AJ62" i="5"/>
  <c r="Y62" i="5"/>
  <c r="AJ70" i="5"/>
  <c r="Y70" i="5"/>
  <c r="U100" i="5"/>
  <c r="U99" i="5"/>
  <c r="AI110" i="5"/>
  <c r="AI109" i="5"/>
  <c r="AM111" i="5"/>
  <c r="AJ14" i="5"/>
  <c r="O14" i="5"/>
  <c r="Y14" i="5"/>
  <c r="W14" i="5" s="1"/>
  <c r="AL14" i="5" s="1"/>
  <c r="AN14" i="5" s="1"/>
  <c r="AJ24" i="5"/>
  <c r="Y24" i="5"/>
  <c r="T30" i="5"/>
  <c r="R29" i="5"/>
  <c r="R28" i="5"/>
  <c r="AJ55" i="5"/>
  <c r="Y55" i="5"/>
  <c r="Q54" i="5"/>
  <c r="Q53" i="5"/>
  <c r="AJ60" i="5"/>
  <c r="Y60" i="5"/>
  <c r="T61" i="5"/>
  <c r="Y69" i="5"/>
  <c r="AJ69" i="5"/>
  <c r="U79" i="5"/>
  <c r="U78" i="5"/>
  <c r="R12" i="5"/>
  <c r="X13" i="5"/>
  <c r="W13" i="5" s="1"/>
  <c r="AL13" i="5" s="1"/>
  <c r="AN13" i="5" s="1"/>
  <c r="R14" i="5"/>
  <c r="P32" i="5"/>
  <c r="P34" i="5"/>
  <c r="S37" i="5"/>
  <c r="S36" i="5"/>
  <c r="P40" i="5"/>
  <c r="AJ44" i="5"/>
  <c r="P45" i="5"/>
  <c r="P47" i="5"/>
  <c r="U49" i="5"/>
  <c r="U51" i="5"/>
  <c r="U68" i="5"/>
  <c r="Y87" i="5"/>
  <c r="Y89" i="5"/>
  <c r="Y91" i="5"/>
  <c r="P94" i="5"/>
  <c r="P96" i="5"/>
  <c r="P98" i="5"/>
  <c r="Z124" i="5"/>
  <c r="Z123" i="5"/>
  <c r="Q128" i="5"/>
  <c r="S128" i="5"/>
  <c r="P128" i="5"/>
  <c r="Q130" i="5"/>
  <c r="S130" i="5"/>
  <c r="P130" i="5"/>
  <c r="Z137" i="5"/>
  <c r="Z138" i="5"/>
  <c r="AI140" i="5"/>
  <c r="X140" i="5"/>
  <c r="O140" i="5"/>
  <c r="Y150" i="5"/>
  <c r="Y152" i="5"/>
  <c r="Y154" i="5"/>
  <c r="O164" i="5"/>
  <c r="X164" i="5"/>
  <c r="W164" i="5" s="1"/>
  <c r="AL164" i="5" s="1"/>
  <c r="AN164" i="5" s="1"/>
  <c r="AI164" i="5"/>
  <c r="AH164" i="5" s="1"/>
  <c r="S14" i="5"/>
  <c r="AI14" i="5"/>
  <c r="R20" i="5"/>
  <c r="S23" i="5"/>
  <c r="T23" i="5" s="1"/>
  <c r="AJ23" i="5"/>
  <c r="P24" i="5"/>
  <c r="R26" i="5"/>
  <c r="T26" i="5" s="1"/>
  <c r="AI26" i="5"/>
  <c r="AH26" i="5" s="1"/>
  <c r="P27" i="5"/>
  <c r="H28" i="5"/>
  <c r="S33" i="5"/>
  <c r="Q34" i="5"/>
  <c r="S35" i="5"/>
  <c r="R40" i="5"/>
  <c r="Y43" i="5"/>
  <c r="S48" i="5"/>
  <c r="Q49" i="5"/>
  <c r="S50" i="5"/>
  <c r="S52" i="5"/>
  <c r="T55" i="5"/>
  <c r="Q68" i="5"/>
  <c r="R69" i="5"/>
  <c r="S70" i="5"/>
  <c r="Q76" i="5"/>
  <c r="Z78" i="5"/>
  <c r="Q80" i="5"/>
  <c r="AB79" i="5"/>
  <c r="AB78" i="5"/>
  <c r="Q82" i="5"/>
  <c r="X82" i="5"/>
  <c r="O85" i="5"/>
  <c r="X85" i="5"/>
  <c r="W85" i="5" s="1"/>
  <c r="AL85" i="5" s="1"/>
  <c r="AN85" i="5" s="1"/>
  <c r="O89" i="5"/>
  <c r="X89" i="5"/>
  <c r="W89" i="5" s="1"/>
  <c r="AL89" i="5" s="1"/>
  <c r="AN89" i="5" s="1"/>
  <c r="T104" i="5"/>
  <c r="X106" i="5"/>
  <c r="W106" i="5" s="1"/>
  <c r="AL106" i="5" s="1"/>
  <c r="AN106" i="5" s="1"/>
  <c r="AI106" i="5"/>
  <c r="X108" i="5"/>
  <c r="W108" i="5" s="1"/>
  <c r="AL108" i="5" s="1"/>
  <c r="AN108" i="5" s="1"/>
  <c r="AI108" i="5"/>
  <c r="AJ131" i="5"/>
  <c r="Y131" i="5"/>
  <c r="AJ133" i="5"/>
  <c r="Y133" i="5"/>
  <c r="AJ135" i="5"/>
  <c r="Y135" i="5"/>
  <c r="AB138" i="5"/>
  <c r="U138" i="5"/>
  <c r="U137" i="5"/>
  <c r="R140" i="5"/>
  <c r="X142" i="5"/>
  <c r="W142" i="5" s="1"/>
  <c r="AL142" i="5" s="1"/>
  <c r="AN142" i="5" s="1"/>
  <c r="AI142" i="5"/>
  <c r="AH142" i="5" s="1"/>
  <c r="AJ142" i="5"/>
  <c r="Y142" i="5"/>
  <c r="U147" i="5"/>
  <c r="U146" i="5"/>
  <c r="AJ147" i="5"/>
  <c r="AJ146" i="5"/>
  <c r="S150" i="5"/>
  <c r="U150" i="5"/>
  <c r="P150" i="5"/>
  <c r="S152" i="5"/>
  <c r="U152" i="5"/>
  <c r="P152" i="5"/>
  <c r="S154" i="5"/>
  <c r="U154" i="5"/>
  <c r="P154" i="5"/>
  <c r="S156" i="5"/>
  <c r="U156" i="5"/>
  <c r="P156" i="5"/>
  <c r="U158" i="5"/>
  <c r="P158" i="5"/>
  <c r="C120" i="44"/>
  <c r="E121" i="44"/>
  <c r="C119" i="44"/>
  <c r="Q12" i="5"/>
  <c r="U12" i="5"/>
  <c r="U11" i="5" s="1"/>
  <c r="U10" i="5" s="1"/>
  <c r="U9" i="5" s="1"/>
  <c r="O13" i="5"/>
  <c r="R19" i="5"/>
  <c r="T19" i="5" s="1"/>
  <c r="X19" i="5"/>
  <c r="R21" i="5"/>
  <c r="T21" i="5" s="1"/>
  <c r="X21" i="5"/>
  <c r="S22" i="5"/>
  <c r="Y22" i="5"/>
  <c r="W22" i="5" s="1"/>
  <c r="AL22" i="5" s="1"/>
  <c r="AN22" i="5" s="1"/>
  <c r="P23" i="5"/>
  <c r="R24" i="5"/>
  <c r="S24" i="5"/>
  <c r="S25" i="5"/>
  <c r="AI25" i="5"/>
  <c r="O26" i="5"/>
  <c r="R27" i="5"/>
  <c r="S27" i="5"/>
  <c r="P30" i="5"/>
  <c r="U30" i="5"/>
  <c r="P31" i="5"/>
  <c r="Q31" i="5"/>
  <c r="AB28" i="5"/>
  <c r="P33" i="5"/>
  <c r="P35" i="5"/>
  <c r="G36" i="5"/>
  <c r="R37" i="5"/>
  <c r="R39" i="5"/>
  <c r="T39" i="5" s="1"/>
  <c r="X39" i="5"/>
  <c r="R41" i="5"/>
  <c r="T41" i="5" s="1"/>
  <c r="X41" i="5"/>
  <c r="G42" i="5"/>
  <c r="Q43" i="5"/>
  <c r="AB43" i="5"/>
  <c r="R44" i="5"/>
  <c r="P46" i="5"/>
  <c r="Q46" i="5"/>
  <c r="P48" i="5"/>
  <c r="P50" i="5"/>
  <c r="P52" i="5"/>
  <c r="G53" i="5"/>
  <c r="R56" i="5"/>
  <c r="T56" i="5" s="1"/>
  <c r="X56" i="5"/>
  <c r="S57" i="5"/>
  <c r="Y57" i="5"/>
  <c r="W57" i="5" s="1"/>
  <c r="AL57" i="5" s="1"/>
  <c r="AN57" i="5" s="1"/>
  <c r="S59" i="5"/>
  <c r="T59" i="5" s="1"/>
  <c r="Y59" i="5"/>
  <c r="S61" i="5"/>
  <c r="Y61" i="5"/>
  <c r="W61" i="5" s="1"/>
  <c r="AL61" i="5" s="1"/>
  <c r="AN61" i="5" s="1"/>
  <c r="S63" i="5"/>
  <c r="T63" i="5" s="1"/>
  <c r="Y63" i="5"/>
  <c r="S65" i="5"/>
  <c r="Y65" i="5"/>
  <c r="W65" i="5" s="1"/>
  <c r="AL65" i="5" s="1"/>
  <c r="AN65" i="5" s="1"/>
  <c r="I66" i="5"/>
  <c r="C64" i="44"/>
  <c r="B63" i="44"/>
  <c r="P69" i="5"/>
  <c r="U69" i="5"/>
  <c r="P70" i="5"/>
  <c r="U71" i="5"/>
  <c r="Q71" i="5"/>
  <c r="P71" i="5"/>
  <c r="U73" i="5"/>
  <c r="Q73" i="5"/>
  <c r="P73" i="5"/>
  <c r="U75" i="5"/>
  <c r="Q75" i="5"/>
  <c r="P75" i="5"/>
  <c r="U77" i="5"/>
  <c r="Q77" i="5"/>
  <c r="P77" i="5"/>
  <c r="V78" i="5"/>
  <c r="R82" i="5"/>
  <c r="AJ83" i="5"/>
  <c r="AI85" i="5"/>
  <c r="AH85" i="5" s="1"/>
  <c r="AI89" i="5"/>
  <c r="AH89" i="5" s="1"/>
  <c r="U92" i="5"/>
  <c r="C90" i="44"/>
  <c r="B89" i="44"/>
  <c r="P95" i="5"/>
  <c r="P97" i="5"/>
  <c r="P101" i="5"/>
  <c r="AJ102" i="5"/>
  <c r="AJ104" i="5"/>
  <c r="AJ106" i="5"/>
  <c r="AJ108" i="5"/>
  <c r="R110" i="5"/>
  <c r="P112" i="5"/>
  <c r="P114" i="5"/>
  <c r="U116" i="5"/>
  <c r="S120" i="5"/>
  <c r="Q120" i="5"/>
  <c r="AB124" i="5"/>
  <c r="R124" i="5"/>
  <c r="R123" i="5"/>
  <c r="T125" i="5"/>
  <c r="B135" i="44"/>
  <c r="G137" i="5"/>
  <c r="O137" i="5"/>
  <c r="O138" i="5"/>
  <c r="O141" i="5"/>
  <c r="X141" i="5"/>
  <c r="S143" i="5"/>
  <c r="U143" i="5"/>
  <c r="Q143" i="5"/>
  <c r="Y145" i="5"/>
  <c r="AJ145" i="5"/>
  <c r="R147" i="5"/>
  <c r="C144" i="44"/>
  <c r="B143" i="44"/>
  <c r="B142" i="44"/>
  <c r="Q147" i="5"/>
  <c r="Q146" i="5"/>
  <c r="Q151" i="5"/>
  <c r="R151" i="5"/>
  <c r="T151" i="5" s="1"/>
  <c r="Q153" i="5"/>
  <c r="R153" i="5"/>
  <c r="T153" i="5" s="1"/>
  <c r="Q155" i="5"/>
  <c r="R155" i="5"/>
  <c r="T155" i="5" s="1"/>
  <c r="Q157" i="5"/>
  <c r="R157" i="5"/>
  <c r="T157" i="5" s="1"/>
  <c r="Q160" i="5"/>
  <c r="U163" i="5"/>
  <c r="U162" i="5" s="1"/>
  <c r="H162" i="5"/>
  <c r="P163" i="5"/>
  <c r="Y166" i="5"/>
  <c r="Y171" i="5"/>
  <c r="AJ171" i="5"/>
  <c r="B50" i="44"/>
  <c r="B88" i="44"/>
  <c r="P20" i="5"/>
  <c r="Q30" i="5"/>
  <c r="R31" i="5"/>
  <c r="T31" i="5" s="1"/>
  <c r="U32" i="5"/>
  <c r="R33" i="5"/>
  <c r="T33" i="5" s="1"/>
  <c r="U34" i="5"/>
  <c r="R35" i="5"/>
  <c r="S44" i="5"/>
  <c r="U45" i="5"/>
  <c r="R46" i="5"/>
  <c r="T46" i="5" s="1"/>
  <c r="U47" i="5"/>
  <c r="R48" i="5"/>
  <c r="P49" i="5"/>
  <c r="R50" i="5"/>
  <c r="T50" i="5" s="1"/>
  <c r="P51" i="5"/>
  <c r="R52" i="5"/>
  <c r="T52" i="5" s="1"/>
  <c r="S54" i="5"/>
  <c r="S53" i="5"/>
  <c r="P68" i="5"/>
  <c r="R70" i="5"/>
  <c r="T70" i="5" s="1"/>
  <c r="X81" i="5"/>
  <c r="W81" i="5" s="1"/>
  <c r="AL81" i="5" s="1"/>
  <c r="AN81" i="5" s="1"/>
  <c r="AI81" i="5"/>
  <c r="Y85" i="5"/>
  <c r="P113" i="5"/>
  <c r="P115" i="5"/>
  <c r="P117" i="5"/>
  <c r="S122" i="5"/>
  <c r="Q122" i="5"/>
  <c r="Q126" i="5"/>
  <c r="S126" i="5"/>
  <c r="P126" i="5"/>
  <c r="Q132" i="5"/>
  <c r="S132" i="5"/>
  <c r="P132" i="5"/>
  <c r="Q134" i="5"/>
  <c r="S134" i="5"/>
  <c r="P134" i="5"/>
  <c r="Q136" i="5"/>
  <c r="S136" i="5"/>
  <c r="O148" i="5"/>
  <c r="P147" i="5"/>
  <c r="P146" i="5"/>
  <c r="X148" i="5"/>
  <c r="AI148" i="5"/>
  <c r="Y156" i="5"/>
  <c r="Y158" i="5"/>
  <c r="B13" i="44"/>
  <c r="B12" i="44"/>
  <c r="U24" i="5"/>
  <c r="U27" i="5"/>
  <c r="Q32" i="5"/>
  <c r="C34" i="44"/>
  <c r="B33" i="44"/>
  <c r="B32" i="44"/>
  <c r="C40" i="44"/>
  <c r="B38" i="44"/>
  <c r="Z43" i="5"/>
  <c r="Z42" i="5"/>
  <c r="Q45" i="5"/>
  <c r="Q47" i="5"/>
  <c r="Q51" i="5"/>
  <c r="H67" i="5"/>
  <c r="Q72" i="5"/>
  <c r="Q74" i="5"/>
  <c r="X83" i="5"/>
  <c r="W83" i="5" s="1"/>
  <c r="AL83" i="5" s="1"/>
  <c r="AN83" i="5" s="1"/>
  <c r="AI83" i="5"/>
  <c r="O87" i="5"/>
  <c r="X87" i="5"/>
  <c r="W87" i="5" s="1"/>
  <c r="AL87" i="5" s="1"/>
  <c r="AN87" i="5" s="1"/>
  <c r="O91" i="5"/>
  <c r="X91" i="5"/>
  <c r="H93" i="5"/>
  <c r="S94" i="5"/>
  <c r="S95" i="5"/>
  <c r="T95" i="5" s="1"/>
  <c r="S96" i="5"/>
  <c r="S97" i="5"/>
  <c r="T97" i="5" s="1"/>
  <c r="S98" i="5"/>
  <c r="S101" i="5"/>
  <c r="X102" i="5"/>
  <c r="W102" i="5" s="1"/>
  <c r="AL102" i="5" s="1"/>
  <c r="AN102" i="5" s="1"/>
  <c r="AI102" i="5"/>
  <c r="AH102" i="5" s="1"/>
  <c r="T102" i="5"/>
  <c r="X104" i="5"/>
  <c r="W104" i="5" s="1"/>
  <c r="AL104" i="5" s="1"/>
  <c r="AN104" i="5" s="1"/>
  <c r="AI104" i="5"/>
  <c r="AH104" i="5" s="1"/>
  <c r="T106" i="5"/>
  <c r="T108" i="5"/>
  <c r="O111" i="5"/>
  <c r="P110" i="5"/>
  <c r="P109" i="5"/>
  <c r="S112" i="5"/>
  <c r="T112" i="5" s="1"/>
  <c r="S113" i="5"/>
  <c r="S114" i="5"/>
  <c r="S115" i="5"/>
  <c r="S116" i="5"/>
  <c r="Q116" i="5"/>
  <c r="P119" i="5"/>
  <c r="R122" i="5"/>
  <c r="T122" i="5" s="1"/>
  <c r="AJ127" i="5"/>
  <c r="Y127" i="5"/>
  <c r="AJ129" i="5"/>
  <c r="Y129" i="5"/>
  <c r="O166" i="5"/>
  <c r="X166" i="5"/>
  <c r="W166" i="5" s="1"/>
  <c r="AL166" i="5" s="1"/>
  <c r="AN166" i="5" s="1"/>
  <c r="AI166" i="5"/>
  <c r="AH166" i="5" s="1"/>
  <c r="B49" i="44"/>
  <c r="B7" i="44"/>
  <c r="B6" i="44" s="1"/>
  <c r="C8" i="44"/>
  <c r="G17" i="5"/>
  <c r="G16" i="5" s="1"/>
  <c r="G15" i="5" s="1"/>
  <c r="G9" i="5" s="1"/>
  <c r="AB17" i="5"/>
  <c r="AB16" i="5" s="1"/>
  <c r="P18" i="5"/>
  <c r="Q19" i="5"/>
  <c r="Q20" i="5"/>
  <c r="S20" i="5"/>
  <c r="Q21" i="5"/>
  <c r="AI22" i="5"/>
  <c r="AH22" i="5" s="1"/>
  <c r="AM22" i="5" s="1"/>
  <c r="R25" i="5"/>
  <c r="X25" i="5"/>
  <c r="W25" i="5" s="1"/>
  <c r="AL25" i="5" s="1"/>
  <c r="AN25" i="5" s="1"/>
  <c r="Y26" i="5"/>
  <c r="W26" i="5" s="1"/>
  <c r="AL26" i="5" s="1"/>
  <c r="AN26" i="5" s="1"/>
  <c r="S30" i="5"/>
  <c r="Z31" i="5"/>
  <c r="Z28" i="5" s="1"/>
  <c r="R32" i="5"/>
  <c r="T32" i="5" s="1"/>
  <c r="R34" i="5"/>
  <c r="T34" i="5" s="1"/>
  <c r="G37" i="5"/>
  <c r="P38" i="5"/>
  <c r="Q39" i="5"/>
  <c r="Q40" i="5"/>
  <c r="S40" i="5"/>
  <c r="Q41" i="5"/>
  <c r="G43" i="5"/>
  <c r="P44" i="5"/>
  <c r="V43" i="5"/>
  <c r="V42" i="5"/>
  <c r="R45" i="5"/>
  <c r="T45" i="5" s="1"/>
  <c r="R47" i="5"/>
  <c r="T47" i="5" s="1"/>
  <c r="R49" i="5"/>
  <c r="T49" i="5" s="1"/>
  <c r="R51" i="5"/>
  <c r="T51" i="5" s="1"/>
  <c r="G54" i="5"/>
  <c r="P55" i="5"/>
  <c r="Q56" i="5"/>
  <c r="AI57" i="5"/>
  <c r="AH57" i="5" s="1"/>
  <c r="P58" i="5"/>
  <c r="AI59" i="5"/>
  <c r="AH59" i="5" s="1"/>
  <c r="P60" i="5"/>
  <c r="AI61" i="5"/>
  <c r="AH61" i="5" s="1"/>
  <c r="P62" i="5"/>
  <c r="AI63" i="5"/>
  <c r="AH63" i="5" s="1"/>
  <c r="P64" i="5"/>
  <c r="AI65" i="5"/>
  <c r="AH65" i="5" s="1"/>
  <c r="H66" i="5"/>
  <c r="AB66" i="5"/>
  <c r="R68" i="5"/>
  <c r="S69" i="5"/>
  <c r="P72" i="5"/>
  <c r="R72" i="5"/>
  <c r="T72" i="5" s="1"/>
  <c r="P74" i="5"/>
  <c r="R74" i="5"/>
  <c r="T74" i="5" s="1"/>
  <c r="P76" i="5"/>
  <c r="R76" i="5"/>
  <c r="T76" i="5" s="1"/>
  <c r="S78" i="5"/>
  <c r="P80" i="5"/>
  <c r="R80" i="5"/>
  <c r="AJ81" i="5"/>
  <c r="AI82" i="5"/>
  <c r="S83" i="5"/>
  <c r="T83" i="5" s="1"/>
  <c r="U84" i="5"/>
  <c r="Q84" i="5"/>
  <c r="P84" i="5"/>
  <c r="U86" i="5"/>
  <c r="Q86" i="5"/>
  <c r="P86" i="5"/>
  <c r="U88" i="5"/>
  <c r="Q88" i="5"/>
  <c r="P88" i="5"/>
  <c r="U90" i="5"/>
  <c r="Q90" i="5"/>
  <c r="P90" i="5"/>
  <c r="H92" i="5"/>
  <c r="Q94" i="5"/>
  <c r="Z93" i="5"/>
  <c r="Z92" i="5"/>
  <c r="Q95" i="5"/>
  <c r="Q96" i="5"/>
  <c r="Q97" i="5"/>
  <c r="Q98" i="5"/>
  <c r="Z99" i="5"/>
  <c r="Q101" i="5"/>
  <c r="S102" i="5"/>
  <c r="AB100" i="5"/>
  <c r="AB99" i="5"/>
  <c r="S103" i="5"/>
  <c r="T103" i="5" s="1"/>
  <c r="Q103" i="5"/>
  <c r="X103" i="5"/>
  <c r="AI103" i="5"/>
  <c r="S104" i="5"/>
  <c r="S105" i="5"/>
  <c r="Q105" i="5"/>
  <c r="X105" i="5"/>
  <c r="AI105" i="5"/>
  <c r="S106" i="5"/>
  <c r="S107" i="5"/>
  <c r="T107" i="5" s="1"/>
  <c r="Q107" i="5"/>
  <c r="X107" i="5"/>
  <c r="AI107" i="5"/>
  <c r="S108" i="5"/>
  <c r="X111" i="5"/>
  <c r="Q112" i="5"/>
  <c r="Q113" i="5"/>
  <c r="Z113" i="5"/>
  <c r="AB110" i="5"/>
  <c r="AB109" i="5"/>
  <c r="Q114" i="5"/>
  <c r="Q115" i="5"/>
  <c r="R116" i="5"/>
  <c r="T116" i="5" s="1"/>
  <c r="S118" i="5"/>
  <c r="Q118" i="5"/>
  <c r="P121" i="5"/>
  <c r="U122" i="5"/>
  <c r="AB123" i="5"/>
  <c r="S124" i="5"/>
  <c r="Y124" i="5"/>
  <c r="Y123" i="5"/>
  <c r="AJ125" i="5"/>
  <c r="U126" i="5"/>
  <c r="P127" i="5"/>
  <c r="R127" i="5"/>
  <c r="T127" i="5" s="1"/>
  <c r="U128" i="5"/>
  <c r="P129" i="5"/>
  <c r="R129" i="5"/>
  <c r="T129" i="5" s="1"/>
  <c r="U130" i="5"/>
  <c r="P131" i="5"/>
  <c r="R131" i="5"/>
  <c r="T131" i="5" s="1"/>
  <c r="U132" i="5"/>
  <c r="P133" i="5"/>
  <c r="R133" i="5"/>
  <c r="T133" i="5" s="1"/>
  <c r="U134" i="5"/>
  <c r="P135" i="5"/>
  <c r="R135" i="5"/>
  <c r="T135" i="5" s="1"/>
  <c r="U136" i="5"/>
  <c r="Q139" i="5"/>
  <c r="R139" i="5"/>
  <c r="S141" i="5"/>
  <c r="Q141" i="5"/>
  <c r="R141" i="5"/>
  <c r="AI141" i="5"/>
  <c r="T142" i="5"/>
  <c r="P143" i="5"/>
  <c r="O144" i="5"/>
  <c r="X144" i="5"/>
  <c r="W144" i="5" s="1"/>
  <c r="AL144" i="5" s="1"/>
  <c r="AN144" i="5" s="1"/>
  <c r="AI144" i="5"/>
  <c r="AH144" i="5" s="1"/>
  <c r="Y147" i="5"/>
  <c r="Y146" i="5"/>
  <c r="Q149" i="5"/>
  <c r="R149" i="5"/>
  <c r="T149" i="5" s="1"/>
  <c r="AB147" i="5"/>
  <c r="AB146" i="5"/>
  <c r="Z149" i="5"/>
  <c r="X159" i="5"/>
  <c r="W159" i="5" s="1"/>
  <c r="AL159" i="5" s="1"/>
  <c r="AN159" i="5" s="1"/>
  <c r="AI159" i="5"/>
  <c r="O159" i="5"/>
  <c r="O160" i="5"/>
  <c r="AI160" i="5"/>
  <c r="X161" i="5"/>
  <c r="W161" i="5" s="1"/>
  <c r="AL161" i="5" s="1"/>
  <c r="AN161" i="5" s="1"/>
  <c r="AI161" i="5"/>
  <c r="AH161" i="5" s="1"/>
  <c r="T161" i="5"/>
  <c r="Q163" i="5"/>
  <c r="O168" i="5"/>
  <c r="X168" i="5"/>
  <c r="W168" i="5" s="1"/>
  <c r="AL168" i="5" s="1"/>
  <c r="AN168" i="5" s="1"/>
  <c r="AI168" i="5"/>
  <c r="AH168" i="5" s="1"/>
  <c r="O170" i="5"/>
  <c r="X170" i="5"/>
  <c r="W170" i="5" s="1"/>
  <c r="AL170" i="5" s="1"/>
  <c r="AN170" i="5" s="1"/>
  <c r="AI170" i="5"/>
  <c r="AH170" i="5" s="1"/>
  <c r="T170" i="5"/>
  <c r="C14" i="44"/>
  <c r="C26" i="44"/>
  <c r="B25" i="44"/>
  <c r="B24" i="44"/>
  <c r="B39" i="44"/>
  <c r="U81" i="5"/>
  <c r="S82" i="5"/>
  <c r="U83" i="5"/>
  <c r="R94" i="5"/>
  <c r="R96" i="5"/>
  <c r="T96" i="5" s="1"/>
  <c r="R98" i="5"/>
  <c r="B106" i="44"/>
  <c r="B105" i="44"/>
  <c r="C107" i="44"/>
  <c r="S111" i="5"/>
  <c r="R113" i="5"/>
  <c r="T113" i="5" s="1"/>
  <c r="R115" i="5"/>
  <c r="Q117" i="5"/>
  <c r="S117" i="5"/>
  <c r="Q119" i="5"/>
  <c r="S119" i="5"/>
  <c r="Q121" i="5"/>
  <c r="S121" i="5"/>
  <c r="P125" i="5"/>
  <c r="V124" i="5"/>
  <c r="V123" i="5"/>
  <c r="R126" i="5"/>
  <c r="T126" i="5" s="1"/>
  <c r="R128" i="5"/>
  <c r="T128" i="5" s="1"/>
  <c r="R130" i="5"/>
  <c r="T130" i="5" s="1"/>
  <c r="R132" i="5"/>
  <c r="R134" i="5"/>
  <c r="T134" i="5" s="1"/>
  <c r="R136" i="5"/>
  <c r="T136" i="5" s="1"/>
  <c r="P137" i="5"/>
  <c r="AI139" i="5"/>
  <c r="R143" i="5"/>
  <c r="T143" i="5" s="1"/>
  <c r="S144" i="5"/>
  <c r="T144" i="5" s="1"/>
  <c r="S145" i="5"/>
  <c r="S148" i="5"/>
  <c r="X149" i="5"/>
  <c r="AI149" i="5"/>
  <c r="X151" i="5"/>
  <c r="AI151" i="5"/>
  <c r="X153" i="5"/>
  <c r="AI153" i="5"/>
  <c r="X155" i="5"/>
  <c r="AI155" i="5"/>
  <c r="X157" i="5"/>
  <c r="AI157" i="5"/>
  <c r="R160" i="5"/>
  <c r="AJ161" i="5"/>
  <c r="S170" i="5"/>
  <c r="S171" i="5"/>
  <c r="C76" i="44"/>
  <c r="B75" i="44"/>
  <c r="V92" i="5"/>
  <c r="B96" i="44"/>
  <c r="B95" i="44"/>
  <c r="C97" i="44"/>
  <c r="P116" i="5"/>
  <c r="R117" i="5"/>
  <c r="P118" i="5"/>
  <c r="R119" i="5"/>
  <c r="T119" i="5" s="1"/>
  <c r="P120" i="5"/>
  <c r="R121" i="5"/>
  <c r="P122" i="5"/>
  <c r="B120" i="44"/>
  <c r="B119" i="44"/>
  <c r="Q140" i="5"/>
  <c r="S140" i="5"/>
  <c r="P145" i="5"/>
  <c r="R150" i="5"/>
  <c r="T150" i="5" s="1"/>
  <c r="O151" i="5"/>
  <c r="R152" i="5"/>
  <c r="T152" i="5" s="1"/>
  <c r="O153" i="5"/>
  <c r="R154" i="5"/>
  <c r="T154" i="5" s="1"/>
  <c r="O155" i="5"/>
  <c r="R156" i="5"/>
  <c r="O157" i="5"/>
  <c r="R158" i="5"/>
  <c r="AJ159" i="5"/>
  <c r="S161" i="5"/>
  <c r="R163" i="5"/>
  <c r="AB162" i="5"/>
  <c r="U165" i="5"/>
  <c r="Q165" i="5"/>
  <c r="P165" i="5"/>
  <c r="U167" i="5"/>
  <c r="Q167" i="5"/>
  <c r="P167" i="5"/>
  <c r="U169" i="5"/>
  <c r="Q169" i="5"/>
  <c r="P169" i="5"/>
  <c r="P171" i="5"/>
  <c r="R145" i="5"/>
  <c r="T145" i="5" s="1"/>
  <c r="S158" i="5"/>
  <c r="U159" i="5"/>
  <c r="S160" i="5"/>
  <c r="U161" i="5"/>
  <c r="C159" i="44"/>
  <c r="B158" i="44"/>
  <c r="S163" i="5"/>
  <c r="S162" i="5" s="1"/>
  <c r="R171" i="5"/>
  <c r="T171" i="5" s="1"/>
  <c r="S9" i="67" l="1"/>
  <c r="S10" i="67"/>
  <c r="M9" i="67"/>
  <c r="M10" i="67"/>
  <c r="J10" i="66"/>
  <c r="S10" i="66"/>
  <c r="AI165" i="5"/>
  <c r="X165" i="5"/>
  <c r="O165" i="5"/>
  <c r="AH157" i="5"/>
  <c r="AH149" i="5"/>
  <c r="AI125" i="5"/>
  <c r="O125" i="5"/>
  <c r="P124" i="5"/>
  <c r="P123" i="5"/>
  <c r="X125" i="5"/>
  <c r="Y149" i="5"/>
  <c r="AJ149" i="5"/>
  <c r="X133" i="5"/>
  <c r="W133" i="5" s="1"/>
  <c r="AL133" i="5" s="1"/>
  <c r="AN133" i="5" s="1"/>
  <c r="O133" i="5"/>
  <c r="AI133" i="5"/>
  <c r="AH133" i="5" s="1"/>
  <c r="AJ107" i="5"/>
  <c r="AH107" i="5" s="1"/>
  <c r="Y107" i="5"/>
  <c r="W107" i="5" s="1"/>
  <c r="AL107" i="5" s="1"/>
  <c r="AN107" i="5" s="1"/>
  <c r="AI88" i="5"/>
  <c r="X88" i="5"/>
  <c r="W88" i="5" s="1"/>
  <c r="AL88" i="5" s="1"/>
  <c r="AN88" i="5" s="1"/>
  <c r="O88" i="5"/>
  <c r="O76" i="5"/>
  <c r="X76" i="5"/>
  <c r="W76" i="5" s="1"/>
  <c r="AL76" i="5" s="1"/>
  <c r="AN76" i="5" s="1"/>
  <c r="AI76" i="5"/>
  <c r="AI62" i="5"/>
  <c r="AH62" i="5" s="1"/>
  <c r="X62" i="5"/>
  <c r="W62" i="5" s="1"/>
  <c r="AL62" i="5" s="1"/>
  <c r="AN62" i="5" s="1"/>
  <c r="O62" i="5"/>
  <c r="AB15" i="5"/>
  <c r="S93" i="5"/>
  <c r="S92" i="5"/>
  <c r="AJ74" i="5"/>
  <c r="Y74" i="5"/>
  <c r="AJ47" i="5"/>
  <c r="Y47" i="5"/>
  <c r="C33" i="44"/>
  <c r="C32" i="44"/>
  <c r="E34" i="44"/>
  <c r="X134" i="5"/>
  <c r="AI134" i="5"/>
  <c r="O134" i="5"/>
  <c r="AJ126" i="5"/>
  <c r="Y126" i="5"/>
  <c r="AI115" i="5"/>
  <c r="X115" i="5"/>
  <c r="W115" i="5" s="1"/>
  <c r="AL115" i="5" s="1"/>
  <c r="AN115" i="5" s="1"/>
  <c r="O115" i="5"/>
  <c r="AI49" i="5"/>
  <c r="X49" i="5"/>
  <c r="O49" i="5"/>
  <c r="AI20" i="5"/>
  <c r="AH20" i="5" s="1"/>
  <c r="X20" i="5"/>
  <c r="O20" i="5"/>
  <c r="O163" i="5"/>
  <c r="O162" i="5" s="1"/>
  <c r="P162" i="5"/>
  <c r="AI163" i="5"/>
  <c r="X163" i="5"/>
  <c r="E144" i="44"/>
  <c r="C142" i="44"/>
  <c r="C143" i="44"/>
  <c r="AJ143" i="5"/>
  <c r="Y143" i="5"/>
  <c r="O114" i="5"/>
  <c r="X114" i="5"/>
  <c r="W114" i="5" s="1"/>
  <c r="AL114" i="5" s="1"/>
  <c r="AN114" i="5" s="1"/>
  <c r="AI114" i="5"/>
  <c r="O101" i="5"/>
  <c r="P100" i="5"/>
  <c r="P99" i="5"/>
  <c r="X101" i="5"/>
  <c r="AI101" i="5"/>
  <c r="Y77" i="5"/>
  <c r="AJ77" i="5"/>
  <c r="AJ12" i="5"/>
  <c r="AJ11" i="5" s="1"/>
  <c r="AJ10" i="5" s="1"/>
  <c r="AJ9" i="5" s="1"/>
  <c r="Y12" i="5"/>
  <c r="Y11" i="5" s="1"/>
  <c r="Y10" i="5" s="1"/>
  <c r="Y9" i="5" s="1"/>
  <c r="Q11" i="5"/>
  <c r="Q10" i="5" s="1"/>
  <c r="Q9" i="5" s="1"/>
  <c r="AI2" i="5" s="1"/>
  <c r="AJ76" i="5"/>
  <c r="Y76" i="5"/>
  <c r="W140" i="5"/>
  <c r="AL140" i="5" s="1"/>
  <c r="AN140" i="5" s="1"/>
  <c r="AJ43" i="5"/>
  <c r="AJ42" i="5"/>
  <c r="T12" i="5"/>
  <c r="T11" i="5" s="1"/>
  <c r="T10" i="5" s="1"/>
  <c r="T9" i="5" s="1"/>
  <c r="R11" i="5"/>
  <c r="R10" i="5" s="1"/>
  <c r="R9" i="5" s="1"/>
  <c r="X11" i="5"/>
  <c r="X10" i="5" s="1"/>
  <c r="X9" i="5" s="1"/>
  <c r="AJ110" i="5"/>
  <c r="AJ109" i="5"/>
  <c r="T100" i="5"/>
  <c r="T99" i="5"/>
  <c r="E50" i="44"/>
  <c r="E49" i="44"/>
  <c r="AJ37" i="5"/>
  <c r="AJ36" i="5"/>
  <c r="AI171" i="5"/>
  <c r="AH171" i="5" s="1"/>
  <c r="X171" i="5"/>
  <c r="W171" i="5" s="1"/>
  <c r="AL171" i="5" s="1"/>
  <c r="AN171" i="5" s="1"/>
  <c r="O171" i="5"/>
  <c r="AI167" i="5"/>
  <c r="AH167" i="5" s="1"/>
  <c r="X167" i="5"/>
  <c r="O167" i="5"/>
  <c r="Y165" i="5"/>
  <c r="AJ165" i="5"/>
  <c r="T156" i="5"/>
  <c r="O122" i="5"/>
  <c r="AI122" i="5"/>
  <c r="AH122" i="5" s="1"/>
  <c r="X122" i="5"/>
  <c r="W122" i="5" s="1"/>
  <c r="AL122" i="5" s="1"/>
  <c r="AN122" i="5" s="1"/>
  <c r="O118" i="5"/>
  <c r="X118" i="5"/>
  <c r="AI118" i="5"/>
  <c r="E76" i="44"/>
  <c r="C75" i="44"/>
  <c r="C74" i="44"/>
  <c r="W153" i="5"/>
  <c r="AL153" i="5" s="1"/>
  <c r="AN153" i="5" s="1"/>
  <c r="W149" i="5"/>
  <c r="AL149" i="5" s="1"/>
  <c r="AN149" i="5" s="1"/>
  <c r="S110" i="5"/>
  <c r="S109" i="5"/>
  <c r="T98" i="5"/>
  <c r="AM141" i="5"/>
  <c r="T139" i="5"/>
  <c r="R137" i="5"/>
  <c r="R138" i="5"/>
  <c r="X135" i="5"/>
  <c r="W135" i="5" s="1"/>
  <c r="AL135" i="5" s="1"/>
  <c r="AN135" i="5" s="1"/>
  <c r="O135" i="5"/>
  <c r="AI135" i="5"/>
  <c r="AH135" i="5" s="1"/>
  <c r="X127" i="5"/>
  <c r="W127" i="5" s="1"/>
  <c r="AL127" i="5" s="1"/>
  <c r="AN127" i="5" s="1"/>
  <c r="O127" i="5"/>
  <c r="AI127" i="5"/>
  <c r="AH127" i="5" s="1"/>
  <c r="AI121" i="5"/>
  <c r="AH121" i="5" s="1"/>
  <c r="X121" i="5"/>
  <c r="O121" i="5"/>
  <c r="Y115" i="5"/>
  <c r="AJ115" i="5"/>
  <c r="Z110" i="5"/>
  <c r="Z109" i="5"/>
  <c r="AJ105" i="5"/>
  <c r="Y105" i="5"/>
  <c r="W105" i="5" s="1"/>
  <c r="AL105" i="5" s="1"/>
  <c r="AN105" i="5" s="1"/>
  <c r="Y98" i="5"/>
  <c r="AJ98" i="5"/>
  <c r="AI90" i="5"/>
  <c r="O90" i="5"/>
  <c r="X90" i="5"/>
  <c r="Y88" i="5"/>
  <c r="AJ88" i="5"/>
  <c r="O80" i="5"/>
  <c r="P79" i="5"/>
  <c r="P78" i="5"/>
  <c r="X80" i="5"/>
  <c r="AI80" i="5"/>
  <c r="AJ41" i="5"/>
  <c r="AH41" i="5" s="1"/>
  <c r="Y41" i="5"/>
  <c r="P36" i="5"/>
  <c r="AI38" i="5"/>
  <c r="X38" i="5"/>
  <c r="O38" i="5"/>
  <c r="P37" i="5"/>
  <c r="T25" i="5"/>
  <c r="Y20" i="5"/>
  <c r="AJ20" i="5"/>
  <c r="AJ72" i="5"/>
  <c r="Y72" i="5"/>
  <c r="AJ45" i="5"/>
  <c r="Y45" i="5"/>
  <c r="C39" i="44"/>
  <c r="C38" i="44"/>
  <c r="E40" i="44"/>
  <c r="AJ32" i="5"/>
  <c r="Y32" i="5"/>
  <c r="AM148" i="5"/>
  <c r="AH148" i="5"/>
  <c r="AI146" i="5"/>
  <c r="AI147" i="5"/>
  <c r="O147" i="5"/>
  <c r="O146" i="5"/>
  <c r="AJ132" i="5"/>
  <c r="Y132" i="5"/>
  <c r="AJ122" i="5"/>
  <c r="Y122" i="5"/>
  <c r="AI113" i="5"/>
  <c r="AH113" i="5" s="1"/>
  <c r="X113" i="5"/>
  <c r="O113" i="5"/>
  <c r="T48" i="5"/>
  <c r="S43" i="5"/>
  <c r="S42" i="5"/>
  <c r="Y157" i="5"/>
  <c r="W157" i="5" s="1"/>
  <c r="AL157" i="5" s="1"/>
  <c r="AN157" i="5" s="1"/>
  <c r="AJ157" i="5"/>
  <c r="Y153" i="5"/>
  <c r="AJ153" i="5"/>
  <c r="AH153" i="5" s="1"/>
  <c r="T124" i="5"/>
  <c r="T123" i="5"/>
  <c r="AJ120" i="5"/>
  <c r="Y120" i="5"/>
  <c r="O112" i="5"/>
  <c r="X112" i="5"/>
  <c r="AI112" i="5"/>
  <c r="O97" i="5"/>
  <c r="X97" i="5"/>
  <c r="W97" i="5" s="1"/>
  <c r="AL97" i="5" s="1"/>
  <c r="AN97" i="5" s="1"/>
  <c r="AI97" i="5"/>
  <c r="T82" i="5"/>
  <c r="AI73" i="5"/>
  <c r="AH73" i="5" s="1"/>
  <c r="O73" i="5"/>
  <c r="X73" i="5"/>
  <c r="Y71" i="5"/>
  <c r="AJ71" i="5"/>
  <c r="O69" i="5"/>
  <c r="AI69" i="5"/>
  <c r="AH69" i="5" s="1"/>
  <c r="AM69" i="5" s="1"/>
  <c r="X69" i="5"/>
  <c r="W69" i="5" s="1"/>
  <c r="AL69" i="5" s="1"/>
  <c r="AN69" i="5" s="1"/>
  <c r="AJ46" i="5"/>
  <c r="Y46" i="5"/>
  <c r="X35" i="5"/>
  <c r="W35" i="5" s="1"/>
  <c r="AL35" i="5" s="1"/>
  <c r="AN35" i="5" s="1"/>
  <c r="O35" i="5"/>
  <c r="AI35" i="5"/>
  <c r="AH35" i="5" s="1"/>
  <c r="X31" i="5"/>
  <c r="O31" i="5"/>
  <c r="AI31" i="5"/>
  <c r="T27" i="5"/>
  <c r="E120" i="44"/>
  <c r="E119" i="44"/>
  <c r="O154" i="5"/>
  <c r="AI154" i="5"/>
  <c r="AH154" i="5" s="1"/>
  <c r="X154" i="5"/>
  <c r="W154" i="5" s="1"/>
  <c r="AL154" i="5" s="1"/>
  <c r="AN154" i="5" s="1"/>
  <c r="T20" i="5"/>
  <c r="AI130" i="5"/>
  <c r="O130" i="5"/>
  <c r="X130" i="5"/>
  <c r="AI98" i="5"/>
  <c r="AH98" i="5" s="1"/>
  <c r="X98" i="5"/>
  <c r="W98" i="5" s="1"/>
  <c r="AL98" i="5" s="1"/>
  <c r="AN98" i="5" s="1"/>
  <c r="O98" i="5"/>
  <c r="AI40" i="5"/>
  <c r="X40" i="5"/>
  <c r="O40" i="5"/>
  <c r="AI32" i="5"/>
  <c r="AH32" i="5" s="1"/>
  <c r="X32" i="5"/>
  <c r="O32" i="5"/>
  <c r="Y54" i="5"/>
  <c r="Y53" i="5"/>
  <c r="Y110" i="5"/>
  <c r="Y109" i="5"/>
  <c r="AI169" i="5"/>
  <c r="X169" i="5"/>
  <c r="O169" i="5"/>
  <c r="Y167" i="5"/>
  <c r="AJ167" i="5"/>
  <c r="Y140" i="5"/>
  <c r="AJ140" i="5"/>
  <c r="AH140" i="5" s="1"/>
  <c r="T121" i="5"/>
  <c r="T117" i="5"/>
  <c r="AH151" i="5"/>
  <c r="S147" i="5"/>
  <c r="S146" i="5"/>
  <c r="AM139" i="5"/>
  <c r="AH139" i="5"/>
  <c r="AI137" i="5"/>
  <c r="AI138" i="5"/>
  <c r="T132" i="5"/>
  <c r="Y121" i="5"/>
  <c r="AJ121" i="5"/>
  <c r="Y117" i="5"/>
  <c r="AJ117" i="5"/>
  <c r="C105" i="44"/>
  <c r="E107" i="44"/>
  <c r="C106" i="44"/>
  <c r="C25" i="44"/>
  <c r="C24" i="44"/>
  <c r="E26" i="44"/>
  <c r="AH159" i="5"/>
  <c r="T141" i="5"/>
  <c r="Q138" i="5"/>
  <c r="Q137" i="5"/>
  <c r="AJ139" i="5"/>
  <c r="Y139" i="5"/>
  <c r="X129" i="5"/>
  <c r="W129" i="5" s="1"/>
  <c r="AL129" i="5" s="1"/>
  <c r="AN129" i="5" s="1"/>
  <c r="O129" i="5"/>
  <c r="AI129" i="5"/>
  <c r="AH129" i="5" s="1"/>
  <c r="AJ118" i="5"/>
  <c r="Y118" i="5"/>
  <c r="AJ114" i="5"/>
  <c r="Y114" i="5"/>
  <c r="Y113" i="5"/>
  <c r="AJ113" i="5"/>
  <c r="AJ103" i="5"/>
  <c r="AH103" i="5" s="1"/>
  <c r="Y103" i="5"/>
  <c r="W103" i="5" s="1"/>
  <c r="AL103" i="5" s="1"/>
  <c r="AN103" i="5" s="1"/>
  <c r="AJ97" i="5"/>
  <c r="Y97" i="5"/>
  <c r="Y90" i="5"/>
  <c r="AJ90" i="5"/>
  <c r="AI84" i="5"/>
  <c r="X84" i="5"/>
  <c r="O84" i="5"/>
  <c r="AH82" i="5"/>
  <c r="O74" i="5"/>
  <c r="X74" i="5"/>
  <c r="AI74" i="5"/>
  <c r="AH74" i="5" s="1"/>
  <c r="R66" i="5"/>
  <c r="T68" i="5"/>
  <c r="R67" i="5"/>
  <c r="AI64" i="5"/>
  <c r="AH64" i="5" s="1"/>
  <c r="X64" i="5"/>
  <c r="W64" i="5" s="1"/>
  <c r="AL64" i="5" s="1"/>
  <c r="AN64" i="5" s="1"/>
  <c r="O64" i="5"/>
  <c r="AI60" i="5"/>
  <c r="AH60" i="5" s="1"/>
  <c r="X60" i="5"/>
  <c r="W60" i="5" s="1"/>
  <c r="AL60" i="5" s="1"/>
  <c r="AN60" i="5" s="1"/>
  <c r="O60" i="5"/>
  <c r="Y56" i="5"/>
  <c r="AJ56" i="5"/>
  <c r="AH56" i="5" s="1"/>
  <c r="AM56" i="5" s="1"/>
  <c r="S28" i="5"/>
  <c r="S29" i="5"/>
  <c r="Y19" i="5"/>
  <c r="AJ19" i="5"/>
  <c r="AH19" i="5" s="1"/>
  <c r="C7" i="44"/>
  <c r="C6" i="44" s="1"/>
  <c r="E8" i="44"/>
  <c r="E7" i="44" s="1"/>
  <c r="E6" i="44" s="1"/>
  <c r="AI119" i="5"/>
  <c r="X119" i="5"/>
  <c r="O119" i="5"/>
  <c r="W91" i="5"/>
  <c r="AL91" i="5" s="1"/>
  <c r="AN91" i="5" s="1"/>
  <c r="AH83" i="5"/>
  <c r="AM83" i="5" s="1"/>
  <c r="W148" i="5"/>
  <c r="X147" i="5"/>
  <c r="X146" i="5"/>
  <c r="AJ134" i="5"/>
  <c r="Y134" i="5"/>
  <c r="X126" i="5"/>
  <c r="W126" i="5" s="1"/>
  <c r="AL126" i="5" s="1"/>
  <c r="AN126" i="5" s="1"/>
  <c r="AI126" i="5"/>
  <c r="AH126" i="5" s="1"/>
  <c r="O126" i="5"/>
  <c r="P66" i="5"/>
  <c r="AI68" i="5"/>
  <c r="X68" i="5"/>
  <c r="O68" i="5"/>
  <c r="P67" i="5"/>
  <c r="AI51" i="5"/>
  <c r="X51" i="5"/>
  <c r="O51" i="5"/>
  <c r="T35" i="5"/>
  <c r="T111" i="5"/>
  <c r="O95" i="5"/>
  <c r="X95" i="5"/>
  <c r="AI95" i="5"/>
  <c r="AH95" i="5" s="1"/>
  <c r="AI75" i="5"/>
  <c r="O75" i="5"/>
  <c r="X75" i="5"/>
  <c r="W75" i="5" s="1"/>
  <c r="AL75" i="5" s="1"/>
  <c r="AN75" i="5" s="1"/>
  <c r="Y73" i="5"/>
  <c r="AJ73" i="5"/>
  <c r="X52" i="5"/>
  <c r="W52" i="5" s="1"/>
  <c r="AL52" i="5" s="1"/>
  <c r="AN52" i="5" s="1"/>
  <c r="O52" i="5"/>
  <c r="AI52" i="5"/>
  <c r="AH52" i="5" s="1"/>
  <c r="X46" i="5"/>
  <c r="O46" i="5"/>
  <c r="AI46" i="5"/>
  <c r="AH46" i="5" s="1"/>
  <c r="X33" i="5"/>
  <c r="W33" i="5" s="1"/>
  <c r="AL33" i="5" s="1"/>
  <c r="AN33" i="5" s="1"/>
  <c r="O33" i="5"/>
  <c r="AI33" i="5"/>
  <c r="AH33" i="5" s="1"/>
  <c r="U29" i="5"/>
  <c r="U28" i="5"/>
  <c r="T24" i="5"/>
  <c r="O156" i="5"/>
  <c r="AI156" i="5"/>
  <c r="AH156" i="5" s="1"/>
  <c r="X156" i="5"/>
  <c r="W156" i="5" s="1"/>
  <c r="AL156" i="5" s="1"/>
  <c r="AN156" i="5" s="1"/>
  <c r="T140" i="5"/>
  <c r="AH106" i="5"/>
  <c r="W82" i="5"/>
  <c r="AL82" i="5" s="1"/>
  <c r="AN82" i="5" s="1"/>
  <c r="Q79" i="5"/>
  <c r="Q78" i="5"/>
  <c r="AJ80" i="5"/>
  <c r="Y80" i="5"/>
  <c r="T69" i="5"/>
  <c r="T40" i="5"/>
  <c r="AI24" i="5"/>
  <c r="AH24" i="5" s="1"/>
  <c r="AM24" i="5" s="1"/>
  <c r="X24" i="5"/>
  <c r="W24" i="5" s="1"/>
  <c r="AL24" i="5" s="1"/>
  <c r="AN24" i="5" s="1"/>
  <c r="O24" i="5"/>
  <c r="AH14" i="5"/>
  <c r="T148" i="5"/>
  <c r="AJ128" i="5"/>
  <c r="Y128" i="5"/>
  <c r="AI96" i="5"/>
  <c r="AH96" i="5" s="1"/>
  <c r="X96" i="5"/>
  <c r="O96" i="5"/>
  <c r="AI47" i="5"/>
  <c r="AH47" i="5" s="1"/>
  <c r="X47" i="5"/>
  <c r="W47" i="5" s="1"/>
  <c r="AL47" i="5" s="1"/>
  <c r="AN47" i="5" s="1"/>
  <c r="O47" i="5"/>
  <c r="T14" i="5"/>
  <c r="AJ54" i="5"/>
  <c r="AJ53" i="5"/>
  <c r="AM110" i="5"/>
  <c r="AM109" i="5"/>
  <c r="W136" i="5"/>
  <c r="AL136" i="5" s="1"/>
  <c r="AN136" i="5" s="1"/>
  <c r="AI11" i="5"/>
  <c r="AI10" i="5" s="1"/>
  <c r="AI9" i="5" s="1"/>
  <c r="AH12" i="5"/>
  <c r="AH11" i="5" s="1"/>
  <c r="AH10" i="5" s="1"/>
  <c r="AH9" i="5" s="1"/>
  <c r="R162" i="5"/>
  <c r="T163" i="5"/>
  <c r="T162" i="5" s="1"/>
  <c r="AI145" i="5"/>
  <c r="AH145" i="5" s="1"/>
  <c r="X145" i="5"/>
  <c r="W145" i="5" s="1"/>
  <c r="AL145" i="5" s="1"/>
  <c r="AN145" i="5" s="1"/>
  <c r="O145" i="5"/>
  <c r="C95" i="44"/>
  <c r="E97" i="44"/>
  <c r="C96" i="44"/>
  <c r="Y119" i="5"/>
  <c r="AJ119" i="5"/>
  <c r="Z147" i="5"/>
  <c r="Z146" i="5"/>
  <c r="Z15" i="5" s="1"/>
  <c r="W111" i="5"/>
  <c r="X110" i="5"/>
  <c r="X109" i="5"/>
  <c r="AJ95" i="5"/>
  <c r="Y95" i="5"/>
  <c r="Y86" i="5"/>
  <c r="AJ86" i="5"/>
  <c r="T80" i="5"/>
  <c r="R78" i="5"/>
  <c r="R79" i="5"/>
  <c r="O72" i="5"/>
  <c r="X72" i="5"/>
  <c r="W72" i="5" s="1"/>
  <c r="AL72" i="5" s="1"/>
  <c r="AN72" i="5" s="1"/>
  <c r="AI72" i="5"/>
  <c r="AI58" i="5"/>
  <c r="AH58" i="5" s="1"/>
  <c r="X58" i="5"/>
  <c r="W58" i="5" s="1"/>
  <c r="AL58" i="5" s="1"/>
  <c r="AN58" i="5" s="1"/>
  <c r="O58" i="5"/>
  <c r="AJ39" i="5"/>
  <c r="AH39" i="5" s="1"/>
  <c r="Y39" i="5"/>
  <c r="W39" i="5" s="1"/>
  <c r="AL39" i="5" s="1"/>
  <c r="AN39" i="5" s="1"/>
  <c r="B134" i="44"/>
  <c r="B133" i="44"/>
  <c r="B11" i="44" s="1"/>
  <c r="B5" i="44" s="1"/>
  <c r="C135" i="44"/>
  <c r="E90" i="44"/>
  <c r="C88" i="44"/>
  <c r="C89" i="44"/>
  <c r="AI71" i="5"/>
  <c r="O71" i="5"/>
  <c r="X71" i="5"/>
  <c r="W71" i="5" s="1"/>
  <c r="AL71" i="5" s="1"/>
  <c r="AN71" i="5" s="1"/>
  <c r="X48" i="5"/>
  <c r="W48" i="5" s="1"/>
  <c r="AL48" i="5" s="1"/>
  <c r="AN48" i="5" s="1"/>
  <c r="O48" i="5"/>
  <c r="AI48" i="5"/>
  <c r="AH48" i="5" s="1"/>
  <c r="AJ31" i="5"/>
  <c r="Y31" i="5"/>
  <c r="W19" i="5"/>
  <c r="AL19" i="5" s="1"/>
  <c r="AN19" i="5" s="1"/>
  <c r="O158" i="5"/>
  <c r="X158" i="5"/>
  <c r="W158" i="5" s="1"/>
  <c r="AL158" i="5" s="1"/>
  <c r="AN158" i="5" s="1"/>
  <c r="AI158" i="5"/>
  <c r="AH158" i="5" s="1"/>
  <c r="O152" i="5"/>
  <c r="AI152" i="5"/>
  <c r="AH152" i="5" s="1"/>
  <c r="X152" i="5"/>
  <c r="W152" i="5" s="1"/>
  <c r="AL152" i="5" s="1"/>
  <c r="AN152" i="5" s="1"/>
  <c r="AH108" i="5"/>
  <c r="T53" i="5"/>
  <c r="T54" i="5"/>
  <c r="AJ34" i="5"/>
  <c r="Y34" i="5"/>
  <c r="AI128" i="5"/>
  <c r="AH128" i="5" s="1"/>
  <c r="O128" i="5"/>
  <c r="X128" i="5"/>
  <c r="AI34" i="5"/>
  <c r="X34" i="5"/>
  <c r="O34" i="5"/>
  <c r="C158" i="44"/>
  <c r="E159" i="44"/>
  <c r="E158" i="44" s="1"/>
  <c r="Y169" i="5"/>
  <c r="AJ169" i="5"/>
  <c r="T158" i="5"/>
  <c r="O120" i="5"/>
  <c r="X120" i="5"/>
  <c r="W120" i="5" s="1"/>
  <c r="AL120" i="5" s="1"/>
  <c r="AN120" i="5" s="1"/>
  <c r="AI120" i="5"/>
  <c r="AH120" i="5" s="1"/>
  <c r="O116" i="5"/>
  <c r="AI116" i="5"/>
  <c r="AH116" i="5" s="1"/>
  <c r="X116" i="5"/>
  <c r="W116" i="5" s="1"/>
  <c r="AL116" i="5" s="1"/>
  <c r="AN116" i="5" s="1"/>
  <c r="T160" i="5"/>
  <c r="W155" i="5"/>
  <c r="AL155" i="5" s="1"/>
  <c r="AN155" i="5" s="1"/>
  <c r="T115" i="5"/>
  <c r="R93" i="5"/>
  <c r="R92" i="5"/>
  <c r="T94" i="5"/>
  <c r="C13" i="44"/>
  <c r="E14" i="44"/>
  <c r="C12" i="44"/>
  <c r="AJ163" i="5"/>
  <c r="AJ162" i="5" s="1"/>
  <c r="Y163" i="5"/>
  <c r="Y162" i="5" s="1"/>
  <c r="Q162" i="5"/>
  <c r="O143" i="5"/>
  <c r="AI143" i="5"/>
  <c r="AH143" i="5" s="1"/>
  <c r="AM143" i="5" s="1"/>
  <c r="X143" i="5"/>
  <c r="W143" i="5" s="1"/>
  <c r="AL143" i="5" s="1"/>
  <c r="AN143" i="5" s="1"/>
  <c r="AJ141" i="5"/>
  <c r="AH141" i="5" s="1"/>
  <c r="Y141" i="5"/>
  <c r="W141" i="5" s="1"/>
  <c r="AL141" i="5" s="1"/>
  <c r="AN141" i="5" s="1"/>
  <c r="X131" i="5"/>
  <c r="W131" i="5" s="1"/>
  <c r="AL131" i="5" s="1"/>
  <c r="AN131" i="5" s="1"/>
  <c r="O131" i="5"/>
  <c r="AI131" i="5"/>
  <c r="AH131" i="5" s="1"/>
  <c r="AJ124" i="5"/>
  <c r="AJ123" i="5"/>
  <c r="AJ112" i="5"/>
  <c r="Y112" i="5"/>
  <c r="AH105" i="5"/>
  <c r="Q100" i="5"/>
  <c r="Q99" i="5"/>
  <c r="AJ101" i="5"/>
  <c r="Y101" i="5"/>
  <c r="Y96" i="5"/>
  <c r="AJ96" i="5"/>
  <c r="Y94" i="5"/>
  <c r="AJ94" i="5"/>
  <c r="Q92" i="5"/>
  <c r="Q93" i="5"/>
  <c r="AI86" i="5"/>
  <c r="AH86" i="5" s="1"/>
  <c r="O86" i="5"/>
  <c r="X86" i="5"/>
  <c r="Y84" i="5"/>
  <c r="AJ84" i="5"/>
  <c r="P53" i="5"/>
  <c r="AI55" i="5"/>
  <c r="X55" i="5"/>
  <c r="O55" i="5"/>
  <c r="P54" i="5"/>
  <c r="AI44" i="5"/>
  <c r="P43" i="5"/>
  <c r="P42" i="5"/>
  <c r="O44" i="5"/>
  <c r="X44" i="5"/>
  <c r="Y40" i="5"/>
  <c r="AJ40" i="5"/>
  <c r="Y21" i="5"/>
  <c r="W21" i="5" s="1"/>
  <c r="AL21" i="5" s="1"/>
  <c r="AN21" i="5" s="1"/>
  <c r="AJ21" i="5"/>
  <c r="AH21" i="5" s="1"/>
  <c r="AM21" i="5" s="1"/>
  <c r="P17" i="5"/>
  <c r="P16" i="5" s="1"/>
  <c r="P15" i="5" s="1"/>
  <c r="AI18" i="5"/>
  <c r="X18" i="5"/>
  <c r="O18" i="5"/>
  <c r="O17" i="5" s="1"/>
  <c r="O16" i="5" s="1"/>
  <c r="O15" i="5" s="1"/>
  <c r="AJ116" i="5"/>
  <c r="Y116" i="5"/>
  <c r="O110" i="5"/>
  <c r="O109" i="5"/>
  <c r="S100" i="5"/>
  <c r="S99" i="5"/>
  <c r="AJ51" i="5"/>
  <c r="Y51" i="5"/>
  <c r="AJ136" i="5"/>
  <c r="AH136" i="5" s="1"/>
  <c r="Y136" i="5"/>
  <c r="X132" i="5"/>
  <c r="W132" i="5" s="1"/>
  <c r="AL132" i="5" s="1"/>
  <c r="AN132" i="5" s="1"/>
  <c r="AI132" i="5"/>
  <c r="O132" i="5"/>
  <c r="AI117" i="5"/>
  <c r="X117" i="5"/>
  <c r="W117" i="5" s="1"/>
  <c r="AL117" i="5" s="1"/>
  <c r="AN117" i="5" s="1"/>
  <c r="O117" i="5"/>
  <c r="AH81" i="5"/>
  <c r="Y30" i="5"/>
  <c r="AJ30" i="5"/>
  <c r="Q29" i="5"/>
  <c r="Q28" i="5"/>
  <c r="AJ160" i="5"/>
  <c r="AH160" i="5" s="1"/>
  <c r="Y160" i="5"/>
  <c r="W160" i="5" s="1"/>
  <c r="AL160" i="5" s="1"/>
  <c r="AN160" i="5" s="1"/>
  <c r="Y155" i="5"/>
  <c r="AJ155" i="5"/>
  <c r="AH155" i="5" s="1"/>
  <c r="Y151" i="5"/>
  <c r="W151" i="5" s="1"/>
  <c r="AL151" i="5" s="1"/>
  <c r="AN151" i="5" s="1"/>
  <c r="AJ151" i="5"/>
  <c r="AI77" i="5"/>
  <c r="O77" i="5"/>
  <c r="X77" i="5"/>
  <c r="Y75" i="5"/>
  <c r="AJ75" i="5"/>
  <c r="X70" i="5"/>
  <c r="W70" i="5" s="1"/>
  <c r="AL70" i="5" s="1"/>
  <c r="AN70" i="5" s="1"/>
  <c r="O70" i="5"/>
  <c r="AI70" i="5"/>
  <c r="AH70" i="5" s="1"/>
  <c r="C63" i="44"/>
  <c r="C62" i="44"/>
  <c r="E64" i="44"/>
  <c r="W56" i="5"/>
  <c r="AL56" i="5" s="1"/>
  <c r="AN56" i="5" s="1"/>
  <c r="X50" i="5"/>
  <c r="W50" i="5" s="1"/>
  <c r="AL50" i="5" s="1"/>
  <c r="AN50" i="5" s="1"/>
  <c r="O50" i="5"/>
  <c r="AI50" i="5"/>
  <c r="AH50" i="5" s="1"/>
  <c r="R43" i="5"/>
  <c r="R42" i="5"/>
  <c r="T44" i="5"/>
  <c r="W41" i="5"/>
  <c r="AL41" i="5" s="1"/>
  <c r="AN41" i="5" s="1"/>
  <c r="O30" i="5"/>
  <c r="P29" i="5"/>
  <c r="P28" i="5"/>
  <c r="AI30" i="5"/>
  <c r="X30" i="5"/>
  <c r="AH25" i="5"/>
  <c r="AM25" i="5" s="1"/>
  <c r="AI23" i="5"/>
  <c r="AH23" i="5" s="1"/>
  <c r="AM23" i="5" s="1"/>
  <c r="O23" i="5"/>
  <c r="X23" i="5"/>
  <c r="W23" i="5" s="1"/>
  <c r="AL23" i="5" s="1"/>
  <c r="AN23" i="5" s="1"/>
  <c r="O150" i="5"/>
  <c r="AI150" i="5"/>
  <c r="AH150" i="5" s="1"/>
  <c r="X150" i="5"/>
  <c r="W150" i="5" s="1"/>
  <c r="AL150" i="5" s="1"/>
  <c r="AN150" i="5" s="1"/>
  <c r="AJ82" i="5"/>
  <c r="Y82" i="5"/>
  <c r="AJ68" i="5"/>
  <c r="Q66" i="5"/>
  <c r="Y68" i="5"/>
  <c r="Q67" i="5"/>
  <c r="AJ49" i="5"/>
  <c r="Y49" i="5"/>
  <c r="X27" i="5"/>
  <c r="W27" i="5" s="1"/>
  <c r="AL27" i="5" s="1"/>
  <c r="AN27" i="5" s="1"/>
  <c r="O27" i="5"/>
  <c r="AI27" i="5"/>
  <c r="AH27" i="5" s="1"/>
  <c r="AM27" i="5" s="1"/>
  <c r="AJ130" i="5"/>
  <c r="Y130" i="5"/>
  <c r="AI94" i="5"/>
  <c r="X94" i="5"/>
  <c r="O94" i="5"/>
  <c r="P93" i="5"/>
  <c r="P92" i="5"/>
  <c r="U67" i="5"/>
  <c r="U66" i="5"/>
  <c r="AI45" i="5"/>
  <c r="AH45" i="5" s="1"/>
  <c r="X45" i="5"/>
  <c r="O45" i="5"/>
  <c r="T29" i="5"/>
  <c r="T28" i="5"/>
  <c r="AH111" i="5"/>
  <c r="Y36" i="5"/>
  <c r="Y37" i="5"/>
  <c r="S8" i="67" l="1"/>
  <c r="M8" i="67"/>
  <c r="L10" i="67"/>
  <c r="L9" i="67"/>
  <c r="N9" i="67"/>
  <c r="N10" i="67"/>
  <c r="T42" i="5"/>
  <c r="T43" i="5"/>
  <c r="O42" i="5"/>
  <c r="O43" i="5"/>
  <c r="AJ92" i="5"/>
  <c r="AJ93" i="5"/>
  <c r="Y100" i="5"/>
  <c r="Y99" i="5"/>
  <c r="T92" i="5"/>
  <c r="T93" i="5"/>
  <c r="W51" i="5"/>
  <c r="AL51" i="5" s="1"/>
  <c r="AN51" i="5" s="1"/>
  <c r="W68" i="5"/>
  <c r="X66" i="5"/>
  <c r="X67" i="5"/>
  <c r="AI37" i="5"/>
  <c r="AI36" i="5"/>
  <c r="AM38" i="5"/>
  <c r="AH38" i="5"/>
  <c r="O79" i="5"/>
  <c r="O78" i="5"/>
  <c r="AH132" i="5"/>
  <c r="AJ100" i="5"/>
  <c r="AJ99" i="5"/>
  <c r="AH72" i="5"/>
  <c r="AJ79" i="5"/>
  <c r="AJ78" i="5"/>
  <c r="AH51" i="5"/>
  <c r="AJ137" i="5"/>
  <c r="AJ138" i="5"/>
  <c r="AM137" i="5"/>
  <c r="AM138" i="5"/>
  <c r="AH147" i="5"/>
  <c r="AH146" i="5"/>
  <c r="W80" i="5"/>
  <c r="X79" i="5"/>
  <c r="X78" i="5"/>
  <c r="AH118" i="5"/>
  <c r="AH76" i="5"/>
  <c r="X93" i="5"/>
  <c r="W94" i="5"/>
  <c r="X92" i="5"/>
  <c r="Y67" i="5"/>
  <c r="Y66" i="5"/>
  <c r="W30" i="5"/>
  <c r="X29" i="5"/>
  <c r="X28" i="5"/>
  <c r="W55" i="5"/>
  <c r="X53" i="5"/>
  <c r="X54" i="5"/>
  <c r="AH110" i="5"/>
  <c r="AH109" i="5"/>
  <c r="W45" i="5"/>
  <c r="AL45" i="5" s="1"/>
  <c r="AN45" i="5" s="1"/>
  <c r="AI93" i="5"/>
  <c r="AI92" i="5"/>
  <c r="AH94" i="5"/>
  <c r="AH30" i="5"/>
  <c r="AM30" i="5"/>
  <c r="AI29" i="5"/>
  <c r="AI28" i="5"/>
  <c r="E63" i="44"/>
  <c r="E62" i="44"/>
  <c r="W77" i="5"/>
  <c r="AL77" i="5" s="1"/>
  <c r="AN77" i="5" s="1"/>
  <c r="Y28" i="5"/>
  <c r="Y29" i="5"/>
  <c r="AH117" i="5"/>
  <c r="X43" i="5"/>
  <c r="W44" i="5"/>
  <c r="X42" i="5"/>
  <c r="AM44" i="5"/>
  <c r="AI42" i="5"/>
  <c r="AH44" i="5"/>
  <c r="AI43" i="5"/>
  <c r="AI54" i="5"/>
  <c r="AI53" i="5"/>
  <c r="AH55" i="5"/>
  <c r="AM55" i="5"/>
  <c r="W86" i="5"/>
  <c r="AL86" i="5" s="1"/>
  <c r="AN86" i="5" s="1"/>
  <c r="E13" i="44"/>
  <c r="E12" i="44"/>
  <c r="W128" i="5"/>
  <c r="AL128" i="5" s="1"/>
  <c r="AN128" i="5" s="1"/>
  <c r="AH71" i="5"/>
  <c r="C133" i="44"/>
  <c r="E135" i="44"/>
  <c r="C134" i="44"/>
  <c r="W96" i="5"/>
  <c r="AL96" i="5" s="1"/>
  <c r="AN96" i="5" s="1"/>
  <c r="T147" i="5"/>
  <c r="T146" i="5"/>
  <c r="W46" i="5"/>
  <c r="AL46" i="5" s="1"/>
  <c r="AN46" i="5" s="1"/>
  <c r="AH75" i="5"/>
  <c r="T110" i="5"/>
  <c r="T109" i="5"/>
  <c r="O67" i="5"/>
  <c r="O66" i="5"/>
  <c r="AH119" i="5"/>
  <c r="T67" i="5"/>
  <c r="T66" i="5"/>
  <c r="AH84" i="5"/>
  <c r="E106" i="44"/>
  <c r="E105" i="44"/>
  <c r="AH169" i="5"/>
  <c r="W32" i="5"/>
  <c r="AL32" i="5" s="1"/>
  <c r="AN32" i="5" s="1"/>
  <c r="AH40" i="5"/>
  <c r="W130" i="5"/>
  <c r="AL130" i="5" s="1"/>
  <c r="AN130" i="5" s="1"/>
  <c r="W31" i="5"/>
  <c r="AL31" i="5" s="1"/>
  <c r="AN31" i="5" s="1"/>
  <c r="W73" i="5"/>
  <c r="AL73" i="5" s="1"/>
  <c r="AN73" i="5" s="1"/>
  <c r="AH97" i="5"/>
  <c r="W112" i="5"/>
  <c r="AL112" i="5" s="1"/>
  <c r="AN112" i="5" s="1"/>
  <c r="W113" i="5"/>
  <c r="AL113" i="5" s="1"/>
  <c r="AN113" i="5" s="1"/>
  <c r="X37" i="5"/>
  <c r="W38" i="5"/>
  <c r="X36" i="5"/>
  <c r="W90" i="5"/>
  <c r="AL90" i="5" s="1"/>
  <c r="AN90" i="5" s="1"/>
  <c r="W167" i="5"/>
  <c r="AL167" i="5" s="1"/>
  <c r="AN167" i="5" s="1"/>
  <c r="W12" i="5"/>
  <c r="W101" i="5"/>
  <c r="X100" i="5"/>
  <c r="X99" i="5"/>
  <c r="AH114" i="5"/>
  <c r="W163" i="5"/>
  <c r="X162" i="5"/>
  <c r="W20" i="5"/>
  <c r="AL20" i="5" s="1"/>
  <c r="AN20" i="5" s="1"/>
  <c r="AH49" i="5"/>
  <c r="W134" i="5"/>
  <c r="AL134" i="5" s="1"/>
  <c r="AN134" i="5" s="1"/>
  <c r="E32" i="44"/>
  <c r="E33" i="44"/>
  <c r="X123" i="5"/>
  <c r="W125" i="5"/>
  <c r="X124" i="5"/>
  <c r="AI124" i="5"/>
  <c r="AM125" i="5"/>
  <c r="AI123" i="5"/>
  <c r="AH125" i="5"/>
  <c r="AH165" i="5"/>
  <c r="AJ67" i="5"/>
  <c r="AJ66" i="5"/>
  <c r="X17" i="5"/>
  <c r="X16" i="5" s="1"/>
  <c r="X15" i="5" s="1"/>
  <c r="W18" i="5"/>
  <c r="E96" i="44"/>
  <c r="E95" i="44"/>
  <c r="Y79" i="5"/>
  <c r="Y78" i="5"/>
  <c r="Y138" i="5"/>
  <c r="Y137" i="5"/>
  <c r="W139" i="5"/>
  <c r="AH137" i="5"/>
  <c r="AH138" i="5"/>
  <c r="AM80" i="5"/>
  <c r="AH80" i="5"/>
  <c r="AI79" i="5"/>
  <c r="AI78" i="5"/>
  <c r="W121" i="5"/>
  <c r="AL121" i="5" s="1"/>
  <c r="AN121" i="5" s="1"/>
  <c r="E75" i="44"/>
  <c r="E74" i="44"/>
  <c r="AI162" i="5"/>
  <c r="AM163" i="5"/>
  <c r="AM162" i="5" s="1"/>
  <c r="AH163" i="5"/>
  <c r="AH162" i="5" s="1"/>
  <c r="O93" i="5"/>
  <c r="O92" i="5"/>
  <c r="AH77" i="5"/>
  <c r="AM18" i="5"/>
  <c r="AM17" i="5" s="1"/>
  <c r="AM16" i="5" s="1"/>
  <c r="AM15" i="5" s="1"/>
  <c r="AM9" i="5" s="1"/>
  <c r="AI17" i="5"/>
  <c r="AI16" i="5" s="1"/>
  <c r="AI15" i="5" s="1"/>
  <c r="AH18" i="5"/>
  <c r="AH17" i="5" s="1"/>
  <c r="AH16" i="5" s="1"/>
  <c r="AH15" i="5" s="1"/>
  <c r="O54" i="5"/>
  <c r="O53" i="5"/>
  <c r="Y92" i="5"/>
  <c r="Y93" i="5"/>
  <c r="W34" i="5"/>
  <c r="AL34" i="5" s="1"/>
  <c r="AN34" i="5" s="1"/>
  <c r="W95" i="5"/>
  <c r="AL95" i="5" s="1"/>
  <c r="AN95" i="5" s="1"/>
  <c r="AI67" i="5"/>
  <c r="AI66" i="5"/>
  <c r="AH68" i="5"/>
  <c r="AM68" i="5"/>
  <c r="AH130" i="5"/>
  <c r="AH31" i="5"/>
  <c r="AH90" i="5"/>
  <c r="O29" i="5"/>
  <c r="O28" i="5"/>
  <c r="AJ29" i="5"/>
  <c r="AJ28" i="5"/>
  <c r="C11" i="44"/>
  <c r="C5" i="44" s="1"/>
  <c r="AH34" i="5"/>
  <c r="E89" i="44"/>
  <c r="E88" i="44"/>
  <c r="T79" i="5"/>
  <c r="T78" i="5"/>
  <c r="W110" i="5"/>
  <c r="W109" i="5"/>
  <c r="AL111" i="5"/>
  <c r="AL148" i="5"/>
  <c r="W147" i="5"/>
  <c r="W146" i="5"/>
  <c r="W119" i="5"/>
  <c r="AL119" i="5" s="1"/>
  <c r="AN119" i="5" s="1"/>
  <c r="W74" i="5"/>
  <c r="AL74" i="5" s="1"/>
  <c r="AN74" i="5" s="1"/>
  <c r="W84" i="5"/>
  <c r="AL84" i="5" s="1"/>
  <c r="AN84" i="5" s="1"/>
  <c r="E24" i="44"/>
  <c r="E25" i="44"/>
  <c r="W169" i="5"/>
  <c r="AL169" i="5" s="1"/>
  <c r="AN169" i="5" s="1"/>
  <c r="W40" i="5"/>
  <c r="AL40" i="5" s="1"/>
  <c r="AN40" i="5" s="1"/>
  <c r="AH112" i="5"/>
  <c r="AM147" i="5"/>
  <c r="AM146" i="5"/>
  <c r="E39" i="44"/>
  <c r="E38" i="44"/>
  <c r="O37" i="5"/>
  <c r="O36" i="5"/>
  <c r="T137" i="5"/>
  <c r="T138" i="5"/>
  <c r="W118" i="5"/>
  <c r="AL118" i="5" s="1"/>
  <c r="AN118" i="5" s="1"/>
  <c r="AM101" i="5"/>
  <c r="AH101" i="5"/>
  <c r="AI100" i="5"/>
  <c r="AI99" i="5"/>
  <c r="O100" i="5"/>
  <c r="O99" i="5"/>
  <c r="E143" i="44"/>
  <c r="E142" i="44"/>
  <c r="W49" i="5"/>
  <c r="AL49" i="5" s="1"/>
  <c r="AN49" i="5" s="1"/>
  <c r="AH115" i="5"/>
  <c r="AH134" i="5"/>
  <c r="AH88" i="5"/>
  <c r="O124" i="5"/>
  <c r="O123" i="5"/>
  <c r="W165" i="5"/>
  <c r="AL165" i="5" s="1"/>
  <c r="AN165" i="5" s="1"/>
  <c r="U9" i="67" l="1"/>
  <c r="U10" i="67"/>
  <c r="N8" i="67"/>
  <c r="AL125" i="5"/>
  <c r="W124" i="5"/>
  <c r="W123" i="5"/>
  <c r="AM43" i="5"/>
  <c r="AM42" i="5"/>
  <c r="AH36" i="5"/>
  <c r="AH37" i="5"/>
  <c r="AM123" i="5"/>
  <c r="AM124" i="5"/>
  <c r="AM54" i="5"/>
  <c r="AM53" i="5"/>
  <c r="AL30" i="5"/>
  <c r="W28" i="5"/>
  <c r="W29" i="5"/>
  <c r="AL109" i="5"/>
  <c r="AL110" i="5"/>
  <c r="AN111" i="5"/>
  <c r="AL18" i="5"/>
  <c r="W17" i="5"/>
  <c r="W16" i="5" s="1"/>
  <c r="W15" i="5" s="1"/>
  <c r="AL101" i="5"/>
  <c r="W100" i="5"/>
  <c r="W99" i="5"/>
  <c r="E11" i="44"/>
  <c r="E5" i="44" s="1"/>
  <c r="AH53" i="5"/>
  <c r="AH54" i="5"/>
  <c r="AH43" i="5"/>
  <c r="AH42" i="5"/>
  <c r="W42" i="5"/>
  <c r="W43" i="5"/>
  <c r="AL44" i="5"/>
  <c r="AM29" i="5"/>
  <c r="AM28" i="5"/>
  <c r="W54" i="5"/>
  <c r="W53" i="5"/>
  <c r="AL55" i="5"/>
  <c r="W67" i="5"/>
  <c r="W66" i="5"/>
  <c r="AL68" i="5"/>
  <c r="AM67" i="5"/>
  <c r="AM66" i="5"/>
  <c r="AH66" i="5"/>
  <c r="AH67" i="5"/>
  <c r="W37" i="5"/>
  <c r="W36" i="5"/>
  <c r="AL38" i="5"/>
  <c r="AH93" i="5"/>
  <c r="AH92" i="5"/>
  <c r="W93" i="5"/>
  <c r="W92" i="5"/>
  <c r="AL94" i="5"/>
  <c r="AM37" i="5"/>
  <c r="AM36" i="5"/>
  <c r="AH100" i="5"/>
  <c r="AH99" i="5"/>
  <c r="AH79" i="5"/>
  <c r="AH78" i="5"/>
  <c r="W138" i="5"/>
  <c r="AL139" i="5"/>
  <c r="W137" i="5"/>
  <c r="W162" i="5"/>
  <c r="AL163" i="5"/>
  <c r="AM100" i="5"/>
  <c r="AM99" i="5"/>
  <c r="AL147" i="5"/>
  <c r="AL146" i="5"/>
  <c r="AN148" i="5"/>
  <c r="AM79" i="5"/>
  <c r="AM78" i="5"/>
  <c r="AH124" i="5"/>
  <c r="AH123" i="5"/>
  <c r="W11" i="5"/>
  <c r="W10" i="5" s="1"/>
  <c r="W9" i="5" s="1"/>
  <c r="AL12" i="5"/>
  <c r="E134" i="44"/>
  <c r="E133" i="44"/>
  <c r="AH29" i="5"/>
  <c r="AH28" i="5"/>
  <c r="AL80" i="5"/>
  <c r="W78" i="5"/>
  <c r="W79" i="5"/>
  <c r="L8" i="67" l="1"/>
  <c r="U8" i="67"/>
  <c r="AN68" i="5"/>
  <c r="AL67" i="5"/>
  <c r="AL66" i="5"/>
  <c r="AL53" i="5"/>
  <c r="AN55" i="5"/>
  <c r="AL54" i="5"/>
  <c r="AL93" i="5"/>
  <c r="AL92" i="5"/>
  <c r="AN94" i="5"/>
  <c r="AN44" i="5"/>
  <c r="AL43" i="5"/>
  <c r="AL42" i="5"/>
  <c r="AN18" i="5"/>
  <c r="AL17" i="5"/>
  <c r="AL16" i="5" s="1"/>
  <c r="AL15" i="5" s="1"/>
  <c r="AN80" i="5"/>
  <c r="AL79" i="5"/>
  <c r="AL78" i="5"/>
  <c r="AN30" i="5"/>
  <c r="AL29" i="5"/>
  <c r="AL28" i="5"/>
  <c r="AN125" i="5"/>
  <c r="AL124" i="5"/>
  <c r="AL123" i="5"/>
  <c r="AL162" i="5"/>
  <c r="AN163" i="5"/>
  <c r="AL11" i="5"/>
  <c r="AL10" i="5" s="1"/>
  <c r="AL9" i="5" s="1"/>
  <c r="AJ2" i="5" s="1"/>
  <c r="AK2" i="5" s="1"/>
  <c r="AN12" i="5"/>
  <c r="AN139" i="5"/>
  <c r="AL137" i="5"/>
  <c r="AL138" i="5"/>
  <c r="AL36" i="5"/>
  <c r="AN38" i="5"/>
  <c r="AL37" i="5"/>
  <c r="AN101" i="5"/>
  <c r="AL100" i="5"/>
  <c r="AL99" i="5"/>
  <c r="D1" i="72" l="1"/>
  <c r="C1" i="72" s="1"/>
  <c r="N1" i="72" l="1"/>
</calcChain>
</file>

<file path=xl/sharedStrings.xml><?xml version="1.0" encoding="utf-8"?>
<sst xmlns="http://schemas.openxmlformats.org/spreadsheetml/2006/main" count="2957" uniqueCount="441">
  <si>
    <t>单位（市县）</t>
  </si>
  <si>
    <t>小计</t>
  </si>
  <si>
    <t>人社系统</t>
  </si>
  <si>
    <t xml:space="preserve"> </t>
  </si>
  <si>
    <r>
      <rPr>
        <b/>
        <sz val="9"/>
        <rFont val="黑体"/>
        <family val="3"/>
        <charset val="134"/>
      </rPr>
      <t>市州合计</t>
    </r>
  </si>
  <si>
    <t>长沙市</t>
  </si>
  <si>
    <r>
      <rPr>
        <b/>
        <sz val="9"/>
        <rFont val="黑体"/>
        <family val="3"/>
        <charset val="134"/>
      </rPr>
      <t>长沙市小计</t>
    </r>
  </si>
  <si>
    <r>
      <rPr>
        <b/>
        <sz val="9"/>
        <rFont val="黑体"/>
        <family val="3"/>
        <charset val="134"/>
      </rPr>
      <t>市本级及所辖区小计</t>
    </r>
  </si>
  <si>
    <r>
      <rPr>
        <sz val="9"/>
        <rFont val="黑体"/>
        <family val="3"/>
        <charset val="134"/>
      </rPr>
      <t>长沙市本级</t>
    </r>
  </si>
  <si>
    <r>
      <rPr>
        <sz val="9"/>
        <rFont val="黑体"/>
        <family val="3"/>
        <charset val="134"/>
      </rPr>
      <t>浏阳市</t>
    </r>
  </si>
  <si>
    <t>株洲市</t>
  </si>
  <si>
    <r>
      <rPr>
        <b/>
        <sz val="9"/>
        <rFont val="黑体"/>
        <family val="3"/>
        <charset val="134"/>
      </rPr>
      <t>株洲市小计</t>
    </r>
  </si>
  <si>
    <r>
      <rPr>
        <sz val="9"/>
        <rFont val="黑体"/>
        <family val="3"/>
        <charset val="134"/>
      </rPr>
      <t>株洲市本级</t>
    </r>
  </si>
  <si>
    <t>渌口区</t>
  </si>
  <si>
    <t>湘潭市</t>
  </si>
  <si>
    <r>
      <rPr>
        <b/>
        <sz val="9"/>
        <rFont val="黑体"/>
        <family val="3"/>
        <charset val="134"/>
      </rPr>
      <t>湘潭市小计</t>
    </r>
  </si>
  <si>
    <r>
      <rPr>
        <sz val="9"/>
        <rFont val="黑体"/>
        <family val="3"/>
        <charset val="134"/>
      </rPr>
      <t>湘潭市本级</t>
    </r>
  </si>
  <si>
    <t>衡阳市</t>
  </si>
  <si>
    <r>
      <rPr>
        <b/>
        <sz val="9"/>
        <rFont val="黑体"/>
        <family val="3"/>
        <charset val="134"/>
      </rPr>
      <t>衡阳市小计</t>
    </r>
  </si>
  <si>
    <r>
      <rPr>
        <sz val="9"/>
        <rFont val="黑体"/>
        <family val="3"/>
        <charset val="134"/>
      </rPr>
      <t>衡阳市本级</t>
    </r>
  </si>
  <si>
    <r>
      <rPr>
        <sz val="9"/>
        <rFont val="黑体"/>
        <family val="3"/>
        <charset val="134"/>
      </rPr>
      <t>衡阳县</t>
    </r>
  </si>
  <si>
    <t>邵阳市</t>
  </si>
  <si>
    <r>
      <rPr>
        <b/>
        <sz val="9"/>
        <rFont val="黑体"/>
        <family val="3"/>
        <charset val="134"/>
      </rPr>
      <t>邵阳市小计</t>
    </r>
  </si>
  <si>
    <r>
      <rPr>
        <sz val="9"/>
        <rFont val="黑体"/>
        <family val="3"/>
        <charset val="134"/>
      </rPr>
      <t>邵阳市本级</t>
    </r>
  </si>
  <si>
    <r>
      <rPr>
        <sz val="9"/>
        <rFont val="黑体"/>
        <family val="3"/>
        <charset val="134"/>
      </rPr>
      <t>武冈市</t>
    </r>
  </si>
  <si>
    <t>岳阳市</t>
  </si>
  <si>
    <r>
      <rPr>
        <b/>
        <sz val="9"/>
        <rFont val="黑体"/>
        <family val="3"/>
        <charset val="134"/>
      </rPr>
      <t>岳阳市小计</t>
    </r>
  </si>
  <si>
    <r>
      <rPr>
        <sz val="9"/>
        <rFont val="黑体"/>
        <family val="3"/>
        <charset val="134"/>
      </rPr>
      <t>岳阳市本级</t>
    </r>
  </si>
  <si>
    <t>常德市</t>
  </si>
  <si>
    <r>
      <rPr>
        <b/>
        <sz val="9"/>
        <rFont val="黑体"/>
        <family val="3"/>
        <charset val="134"/>
      </rPr>
      <t>常德市小计</t>
    </r>
  </si>
  <si>
    <r>
      <rPr>
        <sz val="9"/>
        <rFont val="黑体"/>
        <family val="3"/>
        <charset val="134"/>
      </rPr>
      <t>常德市本级</t>
    </r>
  </si>
  <si>
    <r>
      <rPr>
        <sz val="9"/>
        <rFont val="黑体"/>
        <family val="3"/>
        <charset val="134"/>
      </rPr>
      <t>津市市</t>
    </r>
  </si>
  <si>
    <r>
      <rPr>
        <sz val="9"/>
        <rFont val="黑体"/>
        <family val="3"/>
        <charset val="134"/>
      </rPr>
      <t>澧县</t>
    </r>
  </si>
  <si>
    <r>
      <rPr>
        <sz val="9"/>
        <rFont val="黑体"/>
        <family val="3"/>
        <charset val="134"/>
      </rPr>
      <t>桃源县</t>
    </r>
  </si>
  <si>
    <t>张家界市</t>
  </si>
  <si>
    <r>
      <rPr>
        <b/>
        <sz val="9"/>
        <rFont val="黑体"/>
        <family val="3"/>
        <charset val="134"/>
      </rPr>
      <t>张家界市小计</t>
    </r>
  </si>
  <si>
    <r>
      <rPr>
        <sz val="9"/>
        <rFont val="黑体"/>
        <family val="3"/>
        <charset val="134"/>
      </rPr>
      <t>张家界市本级</t>
    </r>
  </si>
  <si>
    <r>
      <rPr>
        <sz val="9"/>
        <rFont val="黑体"/>
        <family val="3"/>
        <charset val="134"/>
      </rPr>
      <t>永定区</t>
    </r>
  </si>
  <si>
    <t>益阳市</t>
  </si>
  <si>
    <r>
      <rPr>
        <b/>
        <sz val="9"/>
        <rFont val="黑体"/>
        <family val="3"/>
        <charset val="134"/>
      </rPr>
      <t>益阳市小计</t>
    </r>
  </si>
  <si>
    <r>
      <rPr>
        <sz val="9"/>
        <rFont val="黑体"/>
        <family val="3"/>
        <charset val="134"/>
      </rPr>
      <t>益阳市本级</t>
    </r>
  </si>
  <si>
    <r>
      <rPr>
        <sz val="9"/>
        <rFont val="黑体"/>
        <family val="3"/>
        <charset val="134"/>
      </rPr>
      <t>安化县</t>
    </r>
  </si>
  <si>
    <t>永州市</t>
  </si>
  <si>
    <r>
      <rPr>
        <b/>
        <sz val="9"/>
        <rFont val="黑体"/>
        <family val="3"/>
        <charset val="134"/>
      </rPr>
      <t>永州市小计</t>
    </r>
  </si>
  <si>
    <r>
      <rPr>
        <sz val="9"/>
        <rFont val="黑体"/>
        <family val="3"/>
        <charset val="134"/>
      </rPr>
      <t>永州市本级</t>
    </r>
  </si>
  <si>
    <r>
      <rPr>
        <sz val="9"/>
        <rFont val="黑体"/>
        <family val="3"/>
        <charset val="134"/>
      </rPr>
      <t>新田县</t>
    </r>
  </si>
  <si>
    <t>郴州市</t>
  </si>
  <si>
    <r>
      <rPr>
        <b/>
        <sz val="9"/>
        <rFont val="黑体"/>
        <family val="3"/>
        <charset val="134"/>
      </rPr>
      <t>郴州市小计</t>
    </r>
  </si>
  <si>
    <r>
      <rPr>
        <sz val="9"/>
        <rFont val="黑体"/>
        <family val="3"/>
        <charset val="134"/>
      </rPr>
      <t>郴州市本级</t>
    </r>
  </si>
  <si>
    <t>娄底市</t>
  </si>
  <si>
    <r>
      <rPr>
        <b/>
        <sz val="9"/>
        <rFont val="黑体"/>
        <family val="3"/>
        <charset val="134"/>
      </rPr>
      <t>娄底市小计</t>
    </r>
  </si>
  <si>
    <r>
      <rPr>
        <sz val="9"/>
        <rFont val="黑体"/>
        <family val="3"/>
        <charset val="134"/>
      </rPr>
      <t>娄底市本级</t>
    </r>
  </si>
  <si>
    <r>
      <rPr>
        <sz val="9"/>
        <rFont val="黑体"/>
        <family val="3"/>
        <charset val="134"/>
      </rPr>
      <t>冷水江市</t>
    </r>
  </si>
  <si>
    <t>怀化市</t>
  </si>
  <si>
    <r>
      <rPr>
        <b/>
        <sz val="9"/>
        <rFont val="黑体"/>
        <family val="3"/>
        <charset val="134"/>
      </rPr>
      <t>怀化市小计</t>
    </r>
  </si>
  <si>
    <r>
      <rPr>
        <sz val="9"/>
        <rFont val="黑体"/>
        <family val="3"/>
        <charset val="134"/>
      </rPr>
      <t>怀化市本级</t>
    </r>
  </si>
  <si>
    <t>湘西土家族苗族自治州</t>
  </si>
  <si>
    <r>
      <rPr>
        <b/>
        <sz val="9"/>
        <rFont val="黑体"/>
        <family val="3"/>
        <charset val="134"/>
      </rPr>
      <t>湘西土家族苗族自治州小计</t>
    </r>
  </si>
  <si>
    <r>
      <rPr>
        <sz val="9"/>
        <rFont val="黑体"/>
        <family val="3"/>
        <charset val="134"/>
      </rPr>
      <t>湘西州本级</t>
    </r>
  </si>
  <si>
    <r>
      <rPr>
        <sz val="9"/>
        <rFont val="黑体"/>
        <family val="3"/>
        <charset val="134"/>
      </rPr>
      <t>龙山县</t>
    </r>
  </si>
  <si>
    <t>附件3-2</t>
  </si>
  <si>
    <t>2019年普通高中建档立卡家庭经济困难学生免学杂费资金分配明细表</t>
  </si>
  <si>
    <t>单位名称</t>
  </si>
  <si>
    <t>是否西部县</t>
  </si>
  <si>
    <t>是否集中连片特困县、国扶、省扶、少数民族县</t>
  </si>
  <si>
    <t>是否省直管</t>
  </si>
  <si>
    <t>按总人口人均财力分档</t>
  </si>
  <si>
    <t>是否享受民族县政策</t>
  </si>
  <si>
    <t>2018年秋季免学杂费人数(人）</t>
  </si>
  <si>
    <t>各级资金分担比例</t>
  </si>
  <si>
    <t>2019年全年资金需求及分担额（万元）</t>
  </si>
  <si>
    <t>此次弥补2017年资金缺口（万元）</t>
  </si>
  <si>
    <t>调整后各级资金分担额</t>
  </si>
  <si>
    <t>湘财预[2018]199号、湘财预〔2019〕72号已提前下达资金（万元）</t>
  </si>
  <si>
    <t>2017年、2018年资金缺口合计</t>
  </si>
  <si>
    <t>2017年、2018年资金缺口弥补</t>
  </si>
  <si>
    <t>2019年应下达资金（万元）</t>
  </si>
  <si>
    <t>湘财预〔2019〕72号已下达资金（万元）</t>
  </si>
  <si>
    <t>拟清算下达省级资金（万元）</t>
  </si>
  <si>
    <t>待下年抵扣中央资金</t>
  </si>
  <si>
    <t>总人数</t>
  </si>
  <si>
    <t>省示范性高中人数</t>
  </si>
  <si>
    <t>省非示范性高中人数</t>
  </si>
  <si>
    <t>合计</t>
  </si>
  <si>
    <t>中央</t>
  </si>
  <si>
    <t>省级</t>
  </si>
  <si>
    <t>市级</t>
  </si>
  <si>
    <t>县级</t>
  </si>
  <si>
    <t>市（县）</t>
  </si>
  <si>
    <t>需求合计</t>
  </si>
  <si>
    <t>中央资金</t>
  </si>
  <si>
    <t>省级资金</t>
  </si>
  <si>
    <t>地方</t>
  </si>
  <si>
    <t>中央下达资金</t>
  </si>
  <si>
    <t>测算系数</t>
  </si>
  <si>
    <t>省本级小计</t>
  </si>
  <si>
    <t>省教育厅小计</t>
  </si>
  <si>
    <t>长沙市一中</t>
  </si>
  <si>
    <t>湖南师大附中</t>
  </si>
  <si>
    <t>教育厅系统财务：国防科大附中</t>
  </si>
  <si>
    <t>市县小计</t>
  </si>
  <si>
    <t>长沙市小计</t>
  </si>
  <si>
    <t>市本级及所辖区小计</t>
  </si>
  <si>
    <t>长沙市本级</t>
  </si>
  <si>
    <t>长沙县</t>
  </si>
  <si>
    <t>否</t>
  </si>
  <si>
    <t>一档</t>
  </si>
  <si>
    <t>望城区</t>
  </si>
  <si>
    <t>芙蓉区</t>
  </si>
  <si>
    <t>雨花区</t>
  </si>
  <si>
    <t>天心区</t>
  </si>
  <si>
    <t>岳麓区</t>
  </si>
  <si>
    <t>开福区</t>
  </si>
  <si>
    <t>浏阳市</t>
  </si>
  <si>
    <t>是</t>
  </si>
  <si>
    <t>宁乡市</t>
  </si>
  <si>
    <t>株洲市小计</t>
  </si>
  <si>
    <t>株洲市本级</t>
  </si>
  <si>
    <t>二档</t>
  </si>
  <si>
    <t>醴陵市</t>
  </si>
  <si>
    <t>攸县</t>
  </si>
  <si>
    <t>茶陵县</t>
  </si>
  <si>
    <t>三档</t>
  </si>
  <si>
    <t>炎陵县</t>
  </si>
  <si>
    <t>湘潭市小计</t>
  </si>
  <si>
    <t>湘潭市本级</t>
  </si>
  <si>
    <t>湘潭县</t>
  </si>
  <si>
    <t>湘乡市</t>
  </si>
  <si>
    <t>韶山市</t>
  </si>
  <si>
    <t>衡阳市小计</t>
  </si>
  <si>
    <t>衡阳市本级</t>
  </si>
  <si>
    <t>南岳区</t>
  </si>
  <si>
    <t>衡南县</t>
  </si>
  <si>
    <t>衡阳县</t>
  </si>
  <si>
    <t>衡山县</t>
  </si>
  <si>
    <t>衡东县</t>
  </si>
  <si>
    <t>常宁市</t>
  </si>
  <si>
    <t>祁东县</t>
  </si>
  <si>
    <t>耒阳市</t>
  </si>
  <si>
    <t>邵阳市小计</t>
  </si>
  <si>
    <t>邵阳市本级</t>
  </si>
  <si>
    <t>双清区</t>
  </si>
  <si>
    <t>邵东县</t>
  </si>
  <si>
    <t>新邵县</t>
  </si>
  <si>
    <t>隆回县</t>
  </si>
  <si>
    <t>武冈市</t>
  </si>
  <si>
    <t>洞口县</t>
  </si>
  <si>
    <t>新宁县</t>
  </si>
  <si>
    <t>邵阳县</t>
  </si>
  <si>
    <t>城步县</t>
  </si>
  <si>
    <t>绥宁县</t>
  </si>
  <si>
    <t>岳阳市小计</t>
  </si>
  <si>
    <t>岳阳市本级</t>
  </si>
  <si>
    <t>君山区</t>
  </si>
  <si>
    <t>云溪区</t>
  </si>
  <si>
    <t>屈原管理区</t>
  </si>
  <si>
    <t>汨罗市</t>
  </si>
  <si>
    <t>平江县</t>
  </si>
  <si>
    <t>湘阴县</t>
  </si>
  <si>
    <t>临湘市</t>
  </si>
  <si>
    <t>华容县</t>
  </si>
  <si>
    <t>岳阳县</t>
  </si>
  <si>
    <t>常德市小计</t>
  </si>
  <si>
    <t>常德市本级</t>
  </si>
  <si>
    <t>鼎城区</t>
  </si>
  <si>
    <t>西洞庭管理区</t>
  </si>
  <si>
    <t>西湖管理区</t>
  </si>
  <si>
    <t>桃花源管理区</t>
  </si>
  <si>
    <t>津市市</t>
  </si>
  <si>
    <t>安乡县</t>
  </si>
  <si>
    <t>汉寿县</t>
  </si>
  <si>
    <t>澧县</t>
  </si>
  <si>
    <t>临澧县</t>
  </si>
  <si>
    <t>桃源县</t>
  </si>
  <si>
    <t>石门县</t>
  </si>
  <si>
    <t>张家界市小计</t>
  </si>
  <si>
    <t>张家界市本级</t>
  </si>
  <si>
    <t>永定区</t>
  </si>
  <si>
    <t>武陵源区</t>
  </si>
  <si>
    <t>慈利县</t>
  </si>
  <si>
    <t>桑植县</t>
  </si>
  <si>
    <t>益阳市小计</t>
  </si>
  <si>
    <t>益阳市本级</t>
  </si>
  <si>
    <t>资阳区</t>
  </si>
  <si>
    <t>赫山区</t>
  </si>
  <si>
    <t>大通湖管理区</t>
  </si>
  <si>
    <t>沅江市</t>
  </si>
  <si>
    <t>南县</t>
  </si>
  <si>
    <t>桃江县</t>
  </si>
  <si>
    <t>安化县</t>
  </si>
  <si>
    <t>永州市小计</t>
  </si>
  <si>
    <t>永州市本级</t>
  </si>
  <si>
    <t>零陵区</t>
  </si>
  <si>
    <t>冷水滩区</t>
  </si>
  <si>
    <t>东安县</t>
  </si>
  <si>
    <t>道县</t>
  </si>
  <si>
    <t>宁远县</t>
  </si>
  <si>
    <t>江永县</t>
  </si>
  <si>
    <t>江华县</t>
  </si>
  <si>
    <t>蓝山县</t>
  </si>
  <si>
    <t>新田县</t>
  </si>
  <si>
    <t>双牌县</t>
  </si>
  <si>
    <t>祁阳县</t>
  </si>
  <si>
    <t>郴州市小计</t>
  </si>
  <si>
    <t>郴州市本级</t>
  </si>
  <si>
    <t>北湖区</t>
  </si>
  <si>
    <t>苏仙区</t>
  </si>
  <si>
    <t>资兴市</t>
  </si>
  <si>
    <t>桂阳县</t>
  </si>
  <si>
    <t>永兴县</t>
  </si>
  <si>
    <t>宜章县</t>
  </si>
  <si>
    <t>嘉禾县</t>
  </si>
  <si>
    <t>临武县</t>
  </si>
  <si>
    <t>汝城县</t>
  </si>
  <si>
    <t>桂东县</t>
  </si>
  <si>
    <t>安仁县</t>
  </si>
  <si>
    <t>娄底市小计</t>
  </si>
  <si>
    <t>娄底市本级</t>
  </si>
  <si>
    <t>娄星区</t>
  </si>
  <si>
    <t>娄底市经济技术开发区</t>
  </si>
  <si>
    <t>涟源市</t>
  </si>
  <si>
    <t>冷水江市</t>
  </si>
  <si>
    <t>双峰县</t>
  </si>
  <si>
    <t>新化县</t>
  </si>
  <si>
    <t>怀化市小计</t>
  </si>
  <si>
    <t>怀化市本级</t>
  </si>
  <si>
    <t>鹤城区</t>
  </si>
  <si>
    <t>沅陵县</t>
  </si>
  <si>
    <t>辰溪县</t>
  </si>
  <si>
    <t>溆浦县</t>
  </si>
  <si>
    <t>麻阳县</t>
  </si>
  <si>
    <t>新晃县</t>
  </si>
  <si>
    <t>芷江县</t>
  </si>
  <si>
    <t>中方县</t>
  </si>
  <si>
    <t>洪江市</t>
  </si>
  <si>
    <t>洪江区</t>
  </si>
  <si>
    <t>会同县</t>
  </si>
  <si>
    <t>靖州县</t>
  </si>
  <si>
    <t>通道县</t>
  </si>
  <si>
    <t>湘西土家族苗族自治州小计</t>
  </si>
  <si>
    <t>湘西州本级</t>
  </si>
  <si>
    <t>吉首市</t>
  </si>
  <si>
    <t>四档</t>
  </si>
  <si>
    <t>泸溪县</t>
  </si>
  <si>
    <t>凤凰县</t>
  </si>
  <si>
    <t>花垣县</t>
  </si>
  <si>
    <t>保靖县</t>
  </si>
  <si>
    <t>古丈县</t>
  </si>
  <si>
    <t>永顺县</t>
  </si>
  <si>
    <t>龙山县</t>
  </si>
  <si>
    <t>附件3-3</t>
  </si>
  <si>
    <t>2019年普通高中建档立卡家庭经济困难学生免费教科书资金分配表</t>
  </si>
  <si>
    <t>市县</t>
  </si>
  <si>
    <t>免费教科书人数(人）</t>
  </si>
  <si>
    <t>2019年资金需求（万元）</t>
  </si>
  <si>
    <t>2019年预安排资金额度（万元）</t>
  </si>
  <si>
    <t>2020年资金需求（万元）</t>
  </si>
  <si>
    <t>备注</t>
  </si>
  <si>
    <t>市州合计</t>
  </si>
  <si>
    <t>雨湖区</t>
  </si>
  <si>
    <t>岳塘区</t>
  </si>
  <si>
    <t>雁峰区</t>
  </si>
  <si>
    <t>石鼓区</t>
  </si>
  <si>
    <t>珠晖区</t>
  </si>
  <si>
    <t>蒸湘区</t>
  </si>
  <si>
    <t>长沙市本级及所辖区小计</t>
  </si>
  <si>
    <t>株洲市本级及所辖区小计</t>
  </si>
  <si>
    <t>湘潭市本级及所辖区小计</t>
  </si>
  <si>
    <t>衡阳市本级及所辖区小计</t>
  </si>
  <si>
    <t>邵阳市本级及所辖区小计</t>
  </si>
  <si>
    <t>岳阳市本级及所辖区小计</t>
  </si>
  <si>
    <t>常德市本级及所辖区小计</t>
  </si>
  <si>
    <t>张家界市本级及所辖区小计</t>
  </si>
  <si>
    <t>益阳市本级及所辖区小计</t>
  </si>
  <si>
    <t>永州市本级及所辖区小计</t>
  </si>
  <si>
    <t>郴州市本级及所辖区小计</t>
  </si>
  <si>
    <t>娄底市本级及所辖区小计</t>
  </si>
  <si>
    <t>怀化市本级及所辖区小计</t>
  </si>
  <si>
    <t>湘西州小计</t>
  </si>
  <si>
    <t>资助人数（人）</t>
  </si>
  <si>
    <t>按比例应提前下达资金（万元）</t>
  </si>
  <si>
    <t>待抵扣历史结余（负数为追补缺口（万元）</t>
  </si>
  <si>
    <t>抵扣前（助学金）</t>
  </si>
  <si>
    <t>应下达资金（万元）</t>
  </si>
  <si>
    <t>需要</t>
  </si>
  <si>
    <t>差</t>
  </si>
  <si>
    <t>大祥区</t>
  </si>
  <si>
    <t>北塔区</t>
  </si>
  <si>
    <t>岳阳楼区</t>
  </si>
  <si>
    <t>武陵区</t>
  </si>
  <si>
    <r>
      <t>人社津市漏0</t>
    </r>
    <r>
      <rPr>
        <sz val="12"/>
        <rFont val="宋体"/>
        <family val="3"/>
        <charset val="134"/>
      </rPr>
      <t>.25</t>
    </r>
    <phoneticPr fontId="10" type="noConversion"/>
  </si>
  <si>
    <t>单位：万元</t>
  </si>
  <si>
    <t>2019年秋免学杂费人数(人）</t>
  </si>
  <si>
    <t>2020年全年各级资金分担额（万元）</t>
  </si>
  <si>
    <t>湘财预〔2019〕303号已提前下达资金（万元）</t>
  </si>
  <si>
    <t>湘财预[2020]156号、湘财教指[2020]33号下达中央资金（万元）</t>
  </si>
  <si>
    <t>湘财预2020年103号、湘财教指2020年22号下达省级资金（万元）</t>
  </si>
  <si>
    <t>非省直管县</t>
  </si>
  <si>
    <t>省直管县</t>
  </si>
  <si>
    <t>中央此次下达数</t>
  </si>
  <si>
    <t>邵东市</t>
  </si>
  <si>
    <t>2020年春教育事业统计学生数</t>
  </si>
  <si>
    <t>资助比例</t>
  </si>
  <si>
    <t>资助指标</t>
  </si>
  <si>
    <t>测算分档数</t>
  </si>
  <si>
    <t>一档       （3000元/生/年）</t>
  </si>
  <si>
    <t>二档      （1000元/生/年）</t>
  </si>
  <si>
    <t>原始测算资金需求</t>
    <phoneticPr fontId="10" type="noConversion"/>
  </si>
  <si>
    <t>市州</t>
  </si>
  <si>
    <t>县市区</t>
  </si>
  <si>
    <t>2019年
在园幼儿人数（人）</t>
  </si>
  <si>
    <t>资助名额（人）</t>
  </si>
  <si>
    <t>地方各级资金分担比例</t>
  </si>
  <si>
    <t>各级应安排资金（万元）</t>
  </si>
  <si>
    <t>中央和省级应下达资金合计（万元）</t>
  </si>
  <si>
    <t>市州小计</t>
  </si>
  <si>
    <t>天元区</t>
  </si>
  <si>
    <t>芦淞区</t>
  </si>
  <si>
    <t>荷塘区</t>
  </si>
  <si>
    <t>石峰区</t>
  </si>
  <si>
    <t>金洞管理区</t>
  </si>
  <si>
    <t>回龙圩管理区</t>
  </si>
  <si>
    <t>娄底市
（娄底
市本
级含
经开
区）</t>
  </si>
  <si>
    <t>原始测算资金需求</t>
    <phoneticPr fontId="10" type="noConversion"/>
  </si>
  <si>
    <t>抵扣历史结余（负数为追补缺口（万元）</t>
    <phoneticPr fontId="10" type="noConversion"/>
  </si>
  <si>
    <t>抵扣调整后应安排资金</t>
    <phoneticPr fontId="10" type="noConversion"/>
  </si>
  <si>
    <t>国家奖助学金</t>
    <phoneticPr fontId="10" type="noConversion"/>
  </si>
  <si>
    <t>中职免学费补助资金</t>
    <phoneticPr fontId="10" type="noConversion"/>
  </si>
  <si>
    <t>小计</t>
    <phoneticPr fontId="10" type="noConversion"/>
  </si>
  <si>
    <t>奖助学金</t>
    <phoneticPr fontId="10" type="noConversion"/>
  </si>
  <si>
    <t>免学费补助</t>
    <phoneticPr fontId="10" type="noConversion"/>
  </si>
  <si>
    <t>国家奖助学金</t>
    <phoneticPr fontId="10" type="noConversion"/>
  </si>
  <si>
    <t>免学费补助资金</t>
    <phoneticPr fontId="10" type="noConversion"/>
  </si>
  <si>
    <t>国家奖助学金</t>
    <phoneticPr fontId="10" type="noConversion"/>
  </si>
  <si>
    <t>合计</t>
    <phoneticPr fontId="10" type="noConversion"/>
  </si>
  <si>
    <t>市县</t>
    <phoneticPr fontId="10" type="noConversion"/>
  </si>
  <si>
    <t>中央</t>
    <phoneticPr fontId="10" type="noConversion"/>
  </si>
  <si>
    <t>雨花区</t>
    <phoneticPr fontId="10" type="noConversion"/>
  </si>
  <si>
    <t>鼎城区</t>
    <phoneticPr fontId="10" type="noConversion"/>
  </si>
  <si>
    <t>教育系统资助人数（人）</t>
    <phoneticPr fontId="10" type="noConversion"/>
  </si>
  <si>
    <t>助学金分担比例(奖学金由中央全额承担）</t>
    <phoneticPr fontId="10" type="noConversion"/>
  </si>
  <si>
    <t>抵扣历史结余（负数为追补缺口）</t>
    <phoneticPr fontId="10" type="noConversion"/>
  </si>
  <si>
    <t>奖学金(市本级名额含所辖区）</t>
    <phoneticPr fontId="10" type="noConversion"/>
  </si>
  <si>
    <t>助学金</t>
    <phoneticPr fontId="10" type="noConversion"/>
  </si>
  <si>
    <t>中央与地方</t>
    <phoneticPr fontId="10" type="noConversion"/>
  </si>
  <si>
    <t>省与市县</t>
    <phoneticPr fontId="10" type="noConversion"/>
  </si>
  <si>
    <t>小计（助学金）</t>
    <phoneticPr fontId="10" type="noConversion"/>
  </si>
  <si>
    <t>市县</t>
    <phoneticPr fontId="10" type="noConversion"/>
  </si>
  <si>
    <t>市县</t>
    <phoneticPr fontId="10" type="noConversion"/>
  </si>
  <si>
    <t>小计</t>
    <phoneticPr fontId="10" type="noConversion"/>
  </si>
  <si>
    <t>奖学金</t>
    <phoneticPr fontId="10" type="noConversion"/>
  </si>
  <si>
    <t>奖学金</t>
    <phoneticPr fontId="10" type="noConversion"/>
  </si>
  <si>
    <t>助学金</t>
    <phoneticPr fontId="10" type="noConversion"/>
  </si>
  <si>
    <t>2020年中职国家奖助学金测算明细表（人社部门）</t>
    <phoneticPr fontId="10" type="noConversion"/>
  </si>
  <si>
    <t>人社系统资助人数（人）</t>
    <phoneticPr fontId="10" type="noConversion"/>
  </si>
  <si>
    <t>小计</t>
    <phoneticPr fontId="10" type="noConversion"/>
  </si>
  <si>
    <t>教育系统免学费人数（人）</t>
    <phoneticPr fontId="10" type="noConversion"/>
  </si>
  <si>
    <t>2020年中职免学费补助资金测算明细表（人社部门）</t>
    <phoneticPr fontId="10" type="noConversion"/>
  </si>
  <si>
    <t>人社系统免学费人数（人）</t>
    <phoneticPr fontId="10" type="noConversion"/>
  </si>
  <si>
    <t>合计</t>
    <phoneticPr fontId="10" type="noConversion"/>
  </si>
  <si>
    <t>国家奖助学金</t>
    <phoneticPr fontId="10" type="noConversion"/>
  </si>
  <si>
    <t>免学费补助资金</t>
    <phoneticPr fontId="10" type="noConversion"/>
  </si>
  <si>
    <t>已下达资金</t>
    <phoneticPr fontId="10" type="noConversion"/>
  </si>
  <si>
    <t>功能科目</t>
  </si>
  <si>
    <t>功能科目</t>
    <phoneticPr fontId="10" type="noConversion"/>
  </si>
  <si>
    <t>待下年抵扣</t>
    <phoneticPr fontId="10" type="noConversion"/>
  </si>
  <si>
    <t>娄底市经济技术开发区</t>
    <phoneticPr fontId="10" type="noConversion"/>
  </si>
  <si>
    <t>湘财预〔2019〕337号
已下达资金</t>
    <phoneticPr fontId="10" type="noConversion"/>
  </si>
  <si>
    <t>此次下达省级资金（万元）</t>
    <phoneticPr fontId="6" type="noConversion"/>
  </si>
  <si>
    <t>附件2</t>
    <phoneticPr fontId="10" type="noConversion"/>
  </si>
  <si>
    <t>2020年家庭经济困难幼儿入园补助资金分配明细表</t>
    <phoneticPr fontId="6" type="noConversion"/>
  </si>
  <si>
    <t>附件3-1</t>
    <phoneticPr fontId="10" type="noConversion"/>
  </si>
  <si>
    <t>此次下达省级资金（万元）</t>
    <phoneticPr fontId="10" type="noConversion"/>
  </si>
  <si>
    <t>附件3-2</t>
    <phoneticPr fontId="10" type="noConversion"/>
  </si>
  <si>
    <t>此次下达省级资金（万元）</t>
    <phoneticPr fontId="10" type="noConversion"/>
  </si>
  <si>
    <t>2020年普通高中建档立卡家庭经济困难学生免费教科书资金资金分配明细表</t>
    <phoneticPr fontId="10" type="noConversion"/>
  </si>
  <si>
    <t>附件3-3</t>
    <phoneticPr fontId="10" type="noConversion"/>
  </si>
  <si>
    <t>附件4-1</t>
    <phoneticPr fontId="10" type="noConversion"/>
  </si>
  <si>
    <t>附件4-2</t>
    <phoneticPr fontId="10" type="noConversion"/>
  </si>
  <si>
    <t>单位：万元</t>
    <phoneticPr fontId="10" type="noConversion"/>
  </si>
  <si>
    <t>附件4-3</t>
    <phoneticPr fontId="10" type="noConversion"/>
  </si>
  <si>
    <t>附件4-4</t>
    <phoneticPr fontId="10" type="noConversion"/>
  </si>
  <si>
    <t>此次拟下达省级资金</t>
    <phoneticPr fontId="10" type="noConversion"/>
  </si>
  <si>
    <t>抵扣调整后各级分担资金情况</t>
    <phoneticPr fontId="10" type="noConversion"/>
  </si>
  <si>
    <t>各级分担资金情况</t>
    <phoneticPr fontId="10" type="noConversion"/>
  </si>
  <si>
    <t>调整后各级分担资金情况</t>
    <phoneticPr fontId="10" type="noConversion"/>
  </si>
  <si>
    <t>附件4-5</t>
    <phoneticPr fontId="10" type="noConversion"/>
  </si>
  <si>
    <t>单位：万元</t>
    <phoneticPr fontId="10" type="noConversion"/>
  </si>
  <si>
    <t>合计</t>
    <phoneticPr fontId="10" type="noConversion"/>
  </si>
  <si>
    <t>中职学生资助</t>
    <phoneticPr fontId="10" type="noConversion"/>
  </si>
  <si>
    <t>高中学生资助</t>
    <phoneticPr fontId="10" type="noConversion"/>
  </si>
  <si>
    <t>待下年抵扣</t>
    <phoneticPr fontId="10" type="noConversion"/>
  </si>
  <si>
    <t>功能科目</t>
    <phoneticPr fontId="10" type="noConversion"/>
  </si>
  <si>
    <t>小计</t>
    <phoneticPr fontId="10" type="noConversion"/>
  </si>
  <si>
    <t>市本级及所辖区小计</t>
    <phoneticPr fontId="10" type="noConversion"/>
  </si>
  <si>
    <t>长沙市本级</t>
    <phoneticPr fontId="10" type="noConversion"/>
  </si>
  <si>
    <r>
      <t>2050201</t>
    </r>
    <r>
      <rPr>
        <sz val="10"/>
        <rFont val="仿宋_GB2312"/>
        <family val="3"/>
        <charset val="134"/>
      </rPr>
      <t>学前教育</t>
    </r>
    <phoneticPr fontId="10" type="noConversion"/>
  </si>
  <si>
    <r>
      <t>2050302</t>
    </r>
    <r>
      <rPr>
        <sz val="10"/>
        <rFont val="仿宋_GB2312"/>
        <family val="3"/>
        <charset val="134"/>
      </rPr>
      <t>中专教育</t>
    </r>
    <phoneticPr fontId="10" type="noConversion"/>
  </si>
  <si>
    <r>
      <t>2050204</t>
    </r>
    <r>
      <rPr>
        <sz val="10"/>
        <rFont val="仿宋_GB2312"/>
        <family val="3"/>
        <charset val="134"/>
      </rPr>
      <t>高中教育</t>
    </r>
    <phoneticPr fontId="10" type="noConversion"/>
  </si>
  <si>
    <t>宁乡市</t>
    <phoneticPr fontId="10" type="noConversion"/>
  </si>
  <si>
    <r>
      <t>2050201</t>
    </r>
    <r>
      <rPr>
        <sz val="10"/>
        <rFont val="仿宋_GB2312"/>
        <family val="3"/>
        <charset val="134"/>
      </rPr>
      <t>学前教育</t>
    </r>
    <phoneticPr fontId="10" type="noConversion"/>
  </si>
  <si>
    <r>
      <t>2050302</t>
    </r>
    <r>
      <rPr>
        <sz val="10"/>
        <rFont val="仿宋_GB2312"/>
        <family val="3"/>
        <charset val="134"/>
      </rPr>
      <t>中专教育</t>
    </r>
    <phoneticPr fontId="10" type="noConversion"/>
  </si>
  <si>
    <r>
      <t>2050204</t>
    </r>
    <r>
      <rPr>
        <sz val="10"/>
        <rFont val="仿宋_GB2312"/>
        <family val="3"/>
        <charset val="134"/>
      </rPr>
      <t>高中教育</t>
    </r>
    <phoneticPr fontId="10" type="noConversion"/>
  </si>
  <si>
    <t>小计</t>
    <phoneticPr fontId="10" type="noConversion"/>
  </si>
  <si>
    <t>市本级及所辖区小计</t>
    <phoneticPr fontId="10" type="noConversion"/>
  </si>
  <si>
    <t>株洲市本级</t>
    <phoneticPr fontId="10" type="noConversion"/>
  </si>
  <si>
    <t>市本级及所辖区</t>
    <phoneticPr fontId="10" type="noConversion"/>
  </si>
  <si>
    <t>湘潭市本级</t>
    <phoneticPr fontId="10" type="noConversion"/>
  </si>
  <si>
    <t>衡阳市本级</t>
    <phoneticPr fontId="10" type="noConversion"/>
  </si>
  <si>
    <t>邵阳市本级</t>
    <phoneticPr fontId="10" type="noConversion"/>
  </si>
  <si>
    <t>邵东市</t>
    <phoneticPr fontId="89" type="noConversion"/>
  </si>
  <si>
    <t>岳阳市本级</t>
    <phoneticPr fontId="10" type="noConversion"/>
  </si>
  <si>
    <t>常德市本级</t>
    <phoneticPr fontId="10" type="noConversion"/>
  </si>
  <si>
    <t>武陵区</t>
    <phoneticPr fontId="10" type="noConversion"/>
  </si>
  <si>
    <t>张家界市</t>
    <phoneticPr fontId="10" type="noConversion"/>
  </si>
  <si>
    <t>小计</t>
    <phoneticPr fontId="10" type="noConversion"/>
  </si>
  <si>
    <t>益阳市本级</t>
    <phoneticPr fontId="10" type="noConversion"/>
  </si>
  <si>
    <t>永州市本级</t>
    <phoneticPr fontId="10" type="noConversion"/>
  </si>
  <si>
    <t>郴州市本级</t>
    <phoneticPr fontId="10" type="noConversion"/>
  </si>
  <si>
    <t>娄底市本级</t>
    <phoneticPr fontId="10" type="noConversion"/>
  </si>
  <si>
    <t>娄底市经济技术开发区</t>
    <phoneticPr fontId="10" type="noConversion"/>
  </si>
  <si>
    <t>怀化市本级</t>
    <phoneticPr fontId="10" type="noConversion"/>
  </si>
  <si>
    <t>湘西州本级</t>
    <phoneticPr fontId="10" type="noConversion"/>
  </si>
  <si>
    <t>2020年学生资助省级资金分配表（市州）</t>
    <phoneticPr fontId="10" type="noConversion"/>
  </si>
  <si>
    <t>附件1</t>
    <phoneticPr fontId="10" type="noConversion"/>
  </si>
  <si>
    <t>中职免学费（政府经济科目列“505 对事业单位经常性补助）</t>
    <phoneticPr fontId="10" type="noConversion"/>
  </si>
  <si>
    <t>免费教科书（政府经济科目列“505 对事业单位经常性补助）</t>
    <phoneticPr fontId="10" type="noConversion"/>
  </si>
  <si>
    <t>免学费（政府经济科目列“505 对事业单位经常性补助）</t>
    <phoneticPr fontId="10" type="noConversion"/>
  </si>
  <si>
    <t>助学金（政府经济科目列“509 对个人和家庭的补助）</t>
    <phoneticPr fontId="10" type="noConversion"/>
  </si>
  <si>
    <t xml:space="preserve">2020年普通高中建档立卡家庭经济困难学生免学杂费省级资金分配明细表
         </t>
    <phoneticPr fontId="10" type="noConversion"/>
  </si>
  <si>
    <t>2020年普通高中国家助学金省级资金分配明细表</t>
    <phoneticPr fontId="10" type="noConversion"/>
  </si>
  <si>
    <t>2020年中职学生资助资金测算总表</t>
    <phoneticPr fontId="10" type="noConversion"/>
  </si>
  <si>
    <t>2020年中职国家奖助学金测算明细表（教育部门）</t>
    <phoneticPr fontId="10" type="noConversion"/>
  </si>
  <si>
    <t>2020年中职免学费补助资金测算明细表（教育部门）</t>
    <phoneticPr fontId="10" type="noConversion"/>
  </si>
  <si>
    <t>湘西土家族苗族自治州</t>
    <phoneticPr fontId="10" type="noConversion"/>
  </si>
  <si>
    <t>金额（政府经济科目列“509 对个人和家庭的补助）</t>
    <phoneticPr fontId="10" type="noConversion"/>
  </si>
  <si>
    <t>市本级及所辖区</t>
    <phoneticPr fontId="10" type="noConversion"/>
  </si>
  <si>
    <t>浏阳市</t>
    <phoneticPr fontId="10" type="noConversion"/>
  </si>
  <si>
    <t>渌口区</t>
    <phoneticPr fontId="10" type="noConversion"/>
  </si>
  <si>
    <r>
      <t>2050201</t>
    </r>
    <r>
      <rPr>
        <sz val="10"/>
        <rFont val="仿宋_GB2312"/>
        <family val="3"/>
        <charset val="134"/>
      </rPr>
      <t>学前教育</t>
    </r>
    <phoneticPr fontId="10" type="noConversion"/>
  </si>
  <si>
    <t>家庭经济困难幼儿入园补助</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</si>
</sst>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76" formatCode="_ &quot;￥&quot;* #,##0.00_ ;_ &quot;￥&quot;* \-#,##0.00_ ;_ &quot;￥&quot;* &quot;-&quot;??_ ;_ @_ "/>
    <numFmt numFmtId="177" formatCode="0.00_ ;[Red]\-0.00\ "/>
    <numFmt numFmtId="178" formatCode="0_ ;[Red]\-0\ "/>
    <numFmt numFmtId="179" formatCode="0_);[Red]\(0\)"/>
    <numFmt numFmtId="180" formatCode="0.0_ "/>
    <numFmt numFmtId="181" formatCode="0.00_);[Red]\(0.00\)"/>
    <numFmt numFmtId="182" formatCode="0_ "/>
    <numFmt numFmtId="183" formatCode="0.00_ "/>
    <numFmt numFmtId="184" formatCode="0.0_);[Red]\(0.0\)"/>
    <numFmt numFmtId="185" formatCode="0.0%"/>
    <numFmt numFmtId="186" formatCode="0.0_ ;[Red]\-0.0\ "/>
  </numFmts>
  <fonts count="118">
    <font>
      <sz val="12"/>
      <name val="宋体"/>
      <charset val="134"/>
    </font>
    <font>
      <sz val="9"/>
      <name val="黑体"/>
      <family val="3"/>
      <charset val="134"/>
    </font>
    <font>
      <sz val="9"/>
      <name val="Times New Roman"/>
      <family val="1"/>
    </font>
    <font>
      <b/>
      <sz val="9"/>
      <name val="黑体"/>
      <family val="3"/>
      <charset val="134"/>
    </font>
    <font>
      <b/>
      <sz val="9"/>
      <name val="Times New Roman"/>
      <family val="1"/>
    </font>
    <font>
      <b/>
      <sz val="9"/>
      <name val="宋体"/>
      <family val="3"/>
      <charset val="134"/>
      <scheme val="minor"/>
    </font>
    <font>
      <sz val="9"/>
      <name val="宋体"/>
      <family val="3"/>
      <charset val="134"/>
      <scheme val="minor"/>
    </font>
    <font>
      <sz val="9"/>
      <color rgb="FFFF0000"/>
      <name val="Times New Roman"/>
      <family val="1"/>
    </font>
    <font>
      <b/>
      <sz val="10"/>
      <color indexed="8"/>
      <name val="宋体"/>
      <family val="3"/>
      <charset val="134"/>
      <scheme val="minor"/>
    </font>
    <font>
      <sz val="8"/>
      <name val="黑体"/>
      <family val="3"/>
      <charset val="134"/>
    </font>
    <font>
      <sz val="9"/>
      <name val="宋体"/>
      <family val="3"/>
      <charset val="134"/>
    </font>
    <font>
      <sz val="12"/>
      <name val="黑体"/>
      <family val="3"/>
      <charset val="134"/>
    </font>
    <font>
      <sz val="6"/>
      <name val="黑体"/>
      <family val="3"/>
      <charset val="134"/>
    </font>
    <font>
      <b/>
      <sz val="9"/>
      <name val="宋体"/>
      <family val="3"/>
      <charset val="134"/>
    </font>
    <font>
      <b/>
      <sz val="9"/>
      <color indexed="8"/>
      <name val="Times New Roman"/>
      <family val="1"/>
    </font>
    <font>
      <b/>
      <sz val="9"/>
      <color rgb="FFFF0000"/>
      <name val="黑体"/>
      <family val="3"/>
      <charset val="134"/>
    </font>
    <font>
      <sz val="9"/>
      <color indexed="10"/>
      <name val="Times New Roman"/>
      <family val="1"/>
    </font>
    <font>
      <sz val="9"/>
      <color theme="1"/>
      <name val="Times New Roman"/>
      <family val="1"/>
    </font>
    <font>
      <sz val="10"/>
      <name val="宋体"/>
      <family val="3"/>
      <charset val="134"/>
    </font>
    <font>
      <b/>
      <sz val="10"/>
      <color theme="1"/>
      <name val="宋体"/>
      <family val="3"/>
      <charset val="134"/>
      <scheme val="minor"/>
    </font>
    <font>
      <sz val="11"/>
      <color theme="1"/>
      <name val="宋体"/>
      <family val="3"/>
      <charset val="134"/>
      <scheme val="minor"/>
    </font>
    <font>
      <b/>
      <sz val="11"/>
      <color theme="1"/>
      <name val="宋体"/>
      <family val="3"/>
      <charset val="134"/>
      <scheme val="minor"/>
    </font>
    <font>
      <sz val="10"/>
      <name val="黑体"/>
      <family val="3"/>
      <charset val="134"/>
    </font>
    <font>
      <sz val="10"/>
      <color theme="1"/>
      <name val="黑体"/>
      <family val="3"/>
      <charset val="134"/>
    </font>
    <font>
      <b/>
      <sz val="10"/>
      <name val="宋体"/>
      <family val="3"/>
      <charset val="134"/>
      <scheme val="minor"/>
    </font>
    <font>
      <b/>
      <sz val="10"/>
      <name val="Times New Roman"/>
      <family val="1"/>
    </font>
    <font>
      <sz val="10"/>
      <name val="宋体"/>
      <family val="3"/>
      <charset val="134"/>
      <scheme val="minor"/>
    </font>
    <font>
      <sz val="10"/>
      <name val="Times New Roman"/>
      <family val="1"/>
    </font>
    <font>
      <sz val="8"/>
      <name val="宋体"/>
      <family val="3"/>
      <charset val="134"/>
    </font>
    <font>
      <b/>
      <sz val="6"/>
      <name val="宋体"/>
      <family val="3"/>
      <charset val="134"/>
    </font>
    <font>
      <b/>
      <sz val="8"/>
      <name val="宋体"/>
      <family val="3"/>
      <charset val="134"/>
    </font>
    <font>
      <sz val="6"/>
      <name val="宋体"/>
      <family val="3"/>
      <charset val="134"/>
    </font>
    <font>
      <sz val="8"/>
      <name val="宋体"/>
      <family val="3"/>
      <charset val="134"/>
      <scheme val="minor"/>
    </font>
    <font>
      <sz val="6"/>
      <name val="宋体"/>
      <family val="3"/>
      <charset val="134"/>
      <scheme val="minor"/>
    </font>
    <font>
      <sz val="8"/>
      <name val="Times New Roman"/>
      <family val="1"/>
    </font>
    <font>
      <b/>
      <sz val="8"/>
      <name val="黑体"/>
      <family val="3"/>
      <charset val="134"/>
    </font>
    <font>
      <b/>
      <sz val="8"/>
      <name val="Times New Roman"/>
      <family val="1"/>
    </font>
    <font>
      <b/>
      <sz val="8"/>
      <name val="宋体"/>
      <family val="3"/>
      <charset val="134"/>
      <scheme val="minor"/>
    </font>
    <font>
      <b/>
      <sz val="6"/>
      <name val="宋体"/>
      <family val="3"/>
      <charset val="134"/>
      <scheme val="minor"/>
    </font>
    <font>
      <sz val="8"/>
      <color theme="1"/>
      <name val="仿宋"/>
      <family val="3"/>
      <charset val="134"/>
    </font>
    <font>
      <sz val="11"/>
      <name val="宋体"/>
      <family val="3"/>
      <charset val="134"/>
      <scheme val="minor"/>
    </font>
    <font>
      <b/>
      <sz val="8"/>
      <color indexed="8"/>
      <name val="宋体"/>
      <family val="3"/>
      <charset val="134"/>
      <scheme val="minor"/>
    </font>
    <font>
      <sz val="8"/>
      <color rgb="FF00B0F0"/>
      <name val="黑体"/>
      <family val="3"/>
      <charset val="134"/>
    </font>
    <font>
      <sz val="9"/>
      <color theme="1"/>
      <name val="黑体"/>
      <family val="3"/>
      <charset val="134"/>
    </font>
    <font>
      <sz val="6"/>
      <color theme="1"/>
      <name val="黑体"/>
      <family val="3"/>
      <charset val="134"/>
    </font>
    <font>
      <b/>
      <sz val="9"/>
      <color theme="1"/>
      <name val="Times New Roman"/>
      <family val="1"/>
    </font>
    <font>
      <b/>
      <sz val="9"/>
      <color indexed="8"/>
      <name val="宋体"/>
      <family val="3"/>
      <charset val="134"/>
    </font>
    <font>
      <b/>
      <sz val="8"/>
      <color indexed="8"/>
      <name val="Times New Roman"/>
      <family val="1"/>
    </font>
    <font>
      <sz val="16"/>
      <name val="黑体"/>
      <family val="3"/>
      <charset val="134"/>
    </font>
    <font>
      <b/>
      <sz val="12"/>
      <name val="宋体"/>
      <family val="3"/>
      <charset val="134"/>
    </font>
    <font>
      <sz val="8"/>
      <color indexed="40"/>
      <name val="黑体"/>
      <family val="3"/>
      <charset val="134"/>
    </font>
    <font>
      <sz val="8"/>
      <color rgb="FF00B0F0"/>
      <name val="宋体"/>
      <family val="3"/>
      <charset val="134"/>
    </font>
    <font>
      <sz val="18"/>
      <name val="方正小标宋_GBK"/>
      <family val="4"/>
      <charset val="134"/>
    </font>
    <font>
      <b/>
      <sz val="10"/>
      <name val="宋体"/>
      <family val="3"/>
      <charset val="134"/>
    </font>
    <font>
      <b/>
      <sz val="10"/>
      <color rgb="FF000000"/>
      <name val="宋体"/>
      <family val="3"/>
      <charset val="134"/>
    </font>
    <font>
      <sz val="10"/>
      <color rgb="FF000000"/>
      <name val="宋体"/>
      <family val="3"/>
      <charset val="134"/>
    </font>
    <font>
      <sz val="10"/>
      <color rgb="FFFF0000"/>
      <name val="宋体"/>
      <family val="3"/>
      <charset val="134"/>
    </font>
    <font>
      <sz val="8"/>
      <name val="仿宋_GB2312"/>
      <family val="3"/>
      <charset val="134"/>
    </font>
    <font>
      <sz val="10"/>
      <color indexed="10"/>
      <name val="宋体"/>
      <family val="3"/>
      <charset val="134"/>
    </font>
    <font>
      <b/>
      <sz val="8"/>
      <name val="仿宋_GB2312"/>
      <family val="3"/>
      <charset val="134"/>
    </font>
    <font>
      <b/>
      <sz val="10"/>
      <color indexed="8"/>
      <name val="宋体"/>
      <family val="3"/>
      <charset val="134"/>
    </font>
    <font>
      <sz val="10"/>
      <color indexed="8"/>
      <name val="宋体"/>
      <family val="3"/>
      <charset val="134"/>
    </font>
    <font>
      <sz val="18"/>
      <color theme="1"/>
      <name val="方正小标宋简体"/>
      <family val="3"/>
      <charset val="134"/>
    </font>
    <font>
      <sz val="9"/>
      <name val="仿宋_GB2312"/>
      <family val="3"/>
      <charset val="134"/>
    </font>
    <font>
      <sz val="9"/>
      <color rgb="FF000000"/>
      <name val="黑体"/>
      <family val="3"/>
      <charset val="134"/>
    </font>
    <font>
      <sz val="11"/>
      <color indexed="8"/>
      <name val="宋体"/>
      <family val="3"/>
      <charset val="134"/>
    </font>
    <font>
      <sz val="11"/>
      <color indexed="9"/>
      <name val="宋体"/>
      <family val="3"/>
      <charset val="134"/>
    </font>
    <font>
      <b/>
      <sz val="18"/>
      <color indexed="56"/>
      <name val="宋体"/>
      <family val="3"/>
      <charset val="134"/>
    </font>
    <font>
      <sz val="11"/>
      <color indexed="60"/>
      <name val="宋体"/>
      <family val="3"/>
      <charset val="134"/>
    </font>
    <font>
      <b/>
      <sz val="11"/>
      <color indexed="52"/>
      <name val="宋体"/>
      <family val="3"/>
      <charset val="134"/>
    </font>
    <font>
      <b/>
      <sz val="11"/>
      <color indexed="8"/>
      <name val="宋体"/>
      <family val="3"/>
      <charset val="134"/>
    </font>
    <font>
      <b/>
      <sz val="13"/>
      <color indexed="56"/>
      <name val="宋体"/>
      <family val="3"/>
      <charset val="134"/>
    </font>
    <font>
      <b/>
      <sz val="11"/>
      <color indexed="56"/>
      <name val="宋体"/>
      <family val="3"/>
      <charset val="134"/>
    </font>
    <font>
      <sz val="11"/>
      <color indexed="10"/>
      <name val="宋体"/>
      <family val="3"/>
      <charset val="134"/>
    </font>
    <font>
      <b/>
      <sz val="15"/>
      <color indexed="56"/>
      <name val="宋体"/>
      <family val="3"/>
      <charset val="134"/>
    </font>
    <font>
      <sz val="11"/>
      <color indexed="17"/>
      <name val="宋体"/>
      <family val="3"/>
      <charset val="134"/>
    </font>
    <font>
      <sz val="12"/>
      <name val="Times New Roman"/>
      <family val="1"/>
    </font>
    <font>
      <sz val="11"/>
      <color indexed="62"/>
      <name val="宋体"/>
      <family val="3"/>
      <charset val="134"/>
    </font>
    <font>
      <sz val="11"/>
      <color indexed="20"/>
      <name val="宋体"/>
      <family val="3"/>
      <charset val="134"/>
    </font>
    <font>
      <b/>
      <sz val="11"/>
      <color indexed="9"/>
      <name val="宋体"/>
      <family val="3"/>
      <charset val="134"/>
    </font>
    <font>
      <sz val="11"/>
      <color indexed="8"/>
      <name val="Tahoma"/>
      <family val="2"/>
    </font>
    <font>
      <b/>
      <sz val="11"/>
      <color indexed="63"/>
      <name val="宋体"/>
      <family val="3"/>
      <charset val="134"/>
    </font>
    <font>
      <i/>
      <sz val="11"/>
      <color indexed="23"/>
      <name val="宋体"/>
      <family val="3"/>
      <charset val="134"/>
    </font>
    <font>
      <sz val="11"/>
      <color indexed="52"/>
      <name val="宋体"/>
      <family val="3"/>
      <charset val="134"/>
    </font>
    <font>
      <sz val="9"/>
      <color indexed="8"/>
      <name val="黑体"/>
      <family val="3"/>
      <charset val="134"/>
    </font>
    <font>
      <sz val="12"/>
      <name val="宋体"/>
      <family val="3"/>
      <charset val="134"/>
    </font>
    <font>
      <sz val="11"/>
      <color theme="1"/>
      <name val="Tahoma"/>
      <family val="2"/>
      <charset val="134"/>
    </font>
    <font>
      <sz val="20"/>
      <name val="方正小标宋_GBK"/>
      <family val="4"/>
      <charset val="134"/>
    </font>
    <font>
      <sz val="6"/>
      <name val="方正小标宋_GBK"/>
      <family val="4"/>
      <charset val="134"/>
    </font>
    <font>
      <sz val="9"/>
      <name val="宋体"/>
      <family val="2"/>
      <charset val="134"/>
      <scheme val="minor"/>
    </font>
    <font>
      <b/>
      <sz val="9"/>
      <name val="仿宋_GB2312"/>
      <family val="3"/>
      <charset val="134"/>
    </font>
    <font>
      <sz val="10"/>
      <name val="仿宋_GB2312"/>
      <family val="3"/>
      <charset val="134"/>
    </font>
    <font>
      <sz val="9"/>
      <color theme="1"/>
      <name val="仿宋_GB2312"/>
      <family val="3"/>
      <charset val="134"/>
    </font>
    <font>
      <sz val="8"/>
      <color rgb="FFFF0000"/>
      <name val="Times New Roman"/>
      <family val="1"/>
    </font>
    <font>
      <sz val="20"/>
      <color rgb="FFFF0000"/>
      <name val="方正小标宋_GBK"/>
      <family val="4"/>
      <charset val="134"/>
    </font>
    <font>
      <sz val="11"/>
      <color theme="1"/>
      <name val="宋体"/>
      <family val="2"/>
      <charset val="134"/>
      <scheme val="minor"/>
    </font>
    <font>
      <sz val="8"/>
      <color theme="1"/>
      <name val="宋体"/>
      <family val="3"/>
      <charset val="134"/>
      <scheme val="minor"/>
    </font>
    <font>
      <b/>
      <sz val="8"/>
      <color theme="1"/>
      <name val="宋体"/>
      <family val="3"/>
      <charset val="134"/>
      <scheme val="minor"/>
    </font>
    <font>
      <sz val="11"/>
      <color rgb="FFFF0000"/>
      <name val="宋体"/>
      <family val="3"/>
      <charset val="134"/>
      <scheme val="minor"/>
    </font>
    <font>
      <sz val="11"/>
      <name val="宋体"/>
      <family val="3"/>
      <charset val="134"/>
    </font>
    <font>
      <b/>
      <sz val="10"/>
      <name val="仿宋_GB2312"/>
      <family val="3"/>
      <charset val="134"/>
    </font>
    <font>
      <sz val="12"/>
      <color theme="1"/>
      <name val="黑体"/>
      <family val="3"/>
      <charset val="134"/>
    </font>
    <font>
      <sz val="18"/>
      <color theme="1"/>
      <name val="黑体"/>
      <family val="3"/>
      <charset val="134"/>
    </font>
    <font>
      <sz val="8"/>
      <color rgb="FF000000"/>
      <name val="宋体"/>
      <family val="3"/>
      <charset val="134"/>
      <scheme val="minor"/>
    </font>
    <font>
      <sz val="8"/>
      <color rgb="FF000000"/>
      <name val="黑体"/>
      <family val="3"/>
      <charset val="134"/>
    </font>
    <font>
      <sz val="8"/>
      <color theme="1"/>
      <name val="Times New Roman"/>
      <family val="1"/>
    </font>
    <font>
      <sz val="9"/>
      <color theme="1"/>
      <name val="宋体"/>
      <family val="3"/>
      <charset val="134"/>
      <scheme val="minor"/>
    </font>
    <font>
      <sz val="8"/>
      <color rgb="FF000000"/>
      <name val="宋体"/>
      <family val="3"/>
      <charset val="134"/>
    </font>
    <font>
      <sz val="8"/>
      <color rgb="FF000000"/>
      <name val="仿宋_GB2312"/>
      <family val="3"/>
      <charset val="134"/>
    </font>
    <font>
      <sz val="18"/>
      <name val="黑体"/>
      <family val="3"/>
      <charset val="134"/>
    </font>
    <font>
      <sz val="9"/>
      <color rgb="FF000000"/>
      <name val="宋体"/>
      <family val="3"/>
      <charset val="134"/>
      <scheme val="minor"/>
    </font>
    <font>
      <b/>
      <sz val="9"/>
      <color theme="1"/>
      <name val="宋体"/>
      <family val="3"/>
      <charset val="134"/>
      <scheme val="minor"/>
    </font>
    <font>
      <sz val="9"/>
      <color rgb="FF333333"/>
      <name val="宋体"/>
      <family val="3"/>
      <charset val="134"/>
      <scheme val="minor"/>
    </font>
    <font>
      <sz val="24"/>
      <name val="方正小标宋_GBK"/>
      <family val="4"/>
      <charset val="134"/>
    </font>
    <font>
      <sz val="9"/>
      <name val="仿宋"/>
      <family val="3"/>
      <charset val="134"/>
    </font>
    <font>
      <sz val="10"/>
      <name val="方正小标宋_GBK"/>
      <family val="4"/>
      <charset val="134"/>
    </font>
    <font>
      <sz val="12"/>
      <name val="仿宋_GB2312"/>
      <family val="3"/>
      <charset val="134"/>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theme="4" tint="0.79992065187536243"/>
        <bgColor indexed="64"/>
      </patternFill>
    </fill>
    <fill>
      <patternFill patternType="solid">
        <fgColor theme="4" tint="0.79955442976165048"/>
        <bgColor indexed="64"/>
      </patternFill>
    </fill>
    <fill>
      <patternFill patternType="solid">
        <fgColor indexed="47"/>
        <bgColor indexed="64"/>
      </patternFill>
    </fill>
    <fill>
      <patternFill patternType="solid">
        <fgColor indexed="49"/>
        <bgColor indexed="64"/>
      </patternFill>
    </fill>
    <fill>
      <patternFill patternType="solid">
        <fgColor indexed="31"/>
        <bgColor indexed="64"/>
      </patternFill>
    </fill>
    <fill>
      <patternFill patternType="solid">
        <fgColor indexed="42"/>
        <bgColor indexed="64"/>
      </patternFill>
    </fill>
    <fill>
      <patternFill patternType="solid">
        <fgColor indexed="27"/>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57"/>
        <bgColor indexed="64"/>
      </patternFill>
    </fill>
    <fill>
      <patternFill patternType="solid">
        <fgColor indexed="52"/>
        <bgColor indexed="64"/>
      </patternFill>
    </fill>
    <fill>
      <patternFill patternType="solid">
        <fgColor indexed="10"/>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11"/>
        <bgColor indexed="64"/>
      </patternFill>
    </fill>
    <fill>
      <patternFill patternType="solid">
        <fgColor indexed="22"/>
        <bgColor indexed="64"/>
      </patternFill>
    </fill>
    <fill>
      <patternFill patternType="solid">
        <fgColor indexed="30"/>
        <bgColor indexed="64"/>
      </patternFill>
    </fill>
    <fill>
      <patternFill patternType="solid">
        <fgColor indexed="51"/>
        <bgColor indexed="64"/>
      </patternFill>
    </fill>
    <fill>
      <patternFill patternType="solid">
        <fgColor indexed="55"/>
        <bgColor indexed="64"/>
      </patternFill>
    </fill>
    <fill>
      <patternFill patternType="solid">
        <fgColor indexed="53"/>
        <bgColor indexed="64"/>
      </patternFill>
    </fill>
    <fill>
      <patternFill patternType="solid">
        <fgColor indexed="26"/>
        <bgColor indexed="64"/>
      </patternFill>
    </fill>
    <fill>
      <patternFill patternType="solid">
        <fgColor indexed="62"/>
        <bgColor indexed="64"/>
      </patternFill>
    </fill>
    <fill>
      <patternFill patternType="solid">
        <fgColor rgb="FFFFFFFF"/>
        <bgColor rgb="FF000000"/>
      </patternFill>
    </fill>
    <fill>
      <patternFill patternType="solid">
        <fgColor indexed="13"/>
        <bgColor indexed="64"/>
      </patternFill>
    </fill>
    <fill>
      <patternFill patternType="solid">
        <fgColor theme="4"/>
        <bgColor indexed="64"/>
      </patternFill>
    </fill>
    <fill>
      <patternFill patternType="solid">
        <fgColor theme="3" tint="0.39988402966399123"/>
        <bgColor indexed="64"/>
      </patternFill>
    </fill>
    <fill>
      <patternFill patternType="solid">
        <fgColor theme="3" tint="0.3999145481734672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22"/>
      </bottom>
      <diagonal/>
    </border>
    <border>
      <left/>
      <right/>
      <top/>
      <bottom style="medium">
        <color indexed="30"/>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rgb="FF000000"/>
      </right>
      <top style="thin">
        <color auto="1"/>
      </top>
      <bottom style="thin">
        <color auto="1"/>
      </bottom>
      <diagonal/>
    </border>
    <border>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487">
    <xf numFmtId="0" fontId="0" fillId="0" borderId="0"/>
    <xf numFmtId="0" fontId="65" fillId="7" borderId="0" applyNumberFormat="0" applyBorder="0" applyAlignment="0" applyProtection="0">
      <alignment vertical="center"/>
    </xf>
    <xf numFmtId="0" fontId="65" fillId="9" borderId="0" applyNumberFormat="0" applyBorder="0" applyAlignment="0" applyProtection="0">
      <alignment vertical="center"/>
    </xf>
    <xf numFmtId="0" fontId="66" fillId="17" borderId="0" applyNumberFormat="0" applyBorder="0" applyAlignment="0" applyProtection="0">
      <alignment vertical="center"/>
    </xf>
    <xf numFmtId="0" fontId="65" fillId="14" borderId="0" applyNumberFormat="0" applyBorder="0" applyAlignment="0" applyProtection="0">
      <alignment vertical="center"/>
    </xf>
    <xf numFmtId="0" fontId="72" fillId="0" borderId="16" applyNumberFormat="0" applyFill="0" applyAlignment="0" applyProtection="0">
      <alignment vertical="center"/>
    </xf>
    <xf numFmtId="0" fontId="65" fillId="18" borderId="0" applyNumberFormat="0" applyBorder="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6" fillId="15"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0" fillId="0" borderId="0">
      <alignment vertical="center"/>
    </xf>
    <xf numFmtId="0" fontId="69" fillId="22" borderId="13" applyNumberFormat="0" applyAlignment="0" applyProtection="0">
      <alignment vertical="center"/>
    </xf>
    <xf numFmtId="0" fontId="66" fillId="19"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73" fillId="0" borderId="0" applyNumberFormat="0" applyFill="0" applyBorder="0" applyAlignment="0" applyProtection="0">
      <alignment vertical="center"/>
    </xf>
    <xf numFmtId="0" fontId="65" fillId="11" borderId="0" applyNumberFormat="0" applyBorder="0" applyAlignment="0" applyProtection="0">
      <alignment vertical="center"/>
    </xf>
    <xf numFmtId="0" fontId="73" fillId="0" borderId="0" applyNumberFormat="0" applyFill="0" applyBorder="0" applyAlignment="0" applyProtection="0">
      <alignment vertical="center"/>
    </xf>
    <xf numFmtId="0" fontId="66" fillId="19" borderId="0" applyNumberFormat="0" applyBorder="0" applyAlignment="0" applyProtection="0">
      <alignment vertical="center"/>
    </xf>
    <xf numFmtId="0" fontId="65" fillId="14"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71" fillId="0" borderId="15" applyNumberFormat="0" applyFill="0" applyAlignment="0" applyProtection="0">
      <alignment vertical="center"/>
    </xf>
    <xf numFmtId="0" fontId="85" fillId="0" borderId="0"/>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65" fillId="18" borderId="0" applyNumberFormat="0" applyBorder="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3" fillId="0" borderId="0" applyNumberFormat="0" applyFill="0" applyBorder="0" applyAlignment="0" applyProtection="0">
      <alignment vertical="center"/>
    </xf>
    <xf numFmtId="0" fontId="71" fillId="0" borderId="15" applyNumberFormat="0" applyFill="0" applyAlignment="0" applyProtection="0">
      <alignment vertical="center"/>
    </xf>
    <xf numFmtId="0" fontId="73" fillId="0" borderId="0" applyNumberFormat="0" applyFill="0" applyBorder="0" applyAlignment="0" applyProtection="0">
      <alignment vertical="center"/>
    </xf>
    <xf numFmtId="0" fontId="65" fillId="9" borderId="0" applyNumberFormat="0" applyBorder="0" applyAlignment="0" applyProtection="0">
      <alignment vertical="center"/>
    </xf>
    <xf numFmtId="0" fontId="76" fillId="0" borderId="0"/>
    <xf numFmtId="0" fontId="72" fillId="0" borderId="0" applyNumberFormat="0" applyFill="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5" fillId="19" borderId="0" applyNumberFormat="0" applyBorder="0" applyAlignment="0" applyProtection="0">
      <alignment vertical="center"/>
    </xf>
    <xf numFmtId="0" fontId="65" fillId="9" borderId="0" applyNumberFormat="0" applyBorder="0" applyAlignment="0" applyProtection="0">
      <alignment vertical="center"/>
    </xf>
    <xf numFmtId="0" fontId="65" fillId="19" borderId="0" applyNumberFormat="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5" fillId="9" borderId="0" applyNumberFormat="0" applyBorder="0" applyAlignment="0" applyProtection="0">
      <alignment vertical="center"/>
    </xf>
    <xf numFmtId="0" fontId="65" fillId="19" borderId="0" applyNumberFormat="0" applyBorder="0" applyAlignment="0" applyProtection="0">
      <alignment vertical="center"/>
    </xf>
    <xf numFmtId="0" fontId="65" fillId="9" borderId="0" applyNumberFormat="0" applyBorder="0" applyAlignment="0" applyProtection="0">
      <alignment vertical="center"/>
    </xf>
    <xf numFmtId="0" fontId="65" fillId="1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9" borderId="0" applyNumberFormat="0" applyBorder="0" applyAlignment="0" applyProtection="0">
      <alignment vertical="center"/>
    </xf>
    <xf numFmtId="0" fontId="65" fillId="13" borderId="0" applyNumberFormat="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77" fillId="7" borderId="13" applyNumberFormat="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20" fillId="0" borderId="0">
      <alignment vertical="center"/>
    </xf>
    <xf numFmtId="0" fontId="65" fillId="13"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5" fillId="13" borderId="0" applyNumberFormat="0" applyBorder="0" applyAlignment="0" applyProtection="0">
      <alignment vertical="center"/>
    </xf>
    <xf numFmtId="0" fontId="65" fillId="21" borderId="0" applyNumberFormat="0" applyBorder="0" applyAlignment="0" applyProtection="0">
      <alignment vertical="center"/>
    </xf>
    <xf numFmtId="0" fontId="65" fillId="13" borderId="0" applyNumberFormat="0" applyBorder="0" applyAlignment="0" applyProtection="0">
      <alignment vertical="center"/>
    </xf>
    <xf numFmtId="0" fontId="65" fillId="21" borderId="0" applyNumberFormat="0" applyBorder="0" applyAlignment="0" applyProtection="0">
      <alignment vertical="center"/>
    </xf>
    <xf numFmtId="0" fontId="65" fillId="13" borderId="0" applyNumberFormat="0" applyBorder="0" applyAlignment="0" applyProtection="0">
      <alignment vertical="center"/>
    </xf>
    <xf numFmtId="0" fontId="65" fillId="21" borderId="0" applyNumberFormat="0" applyBorder="0" applyAlignment="0" applyProtection="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5" fillId="13"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5" fillId="10"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0" fontId="65" fillId="14" borderId="0" applyNumberFormat="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0" fontId="65" fillId="14" borderId="0" applyNumberFormat="0" applyBorder="0" applyAlignment="0" applyProtection="0">
      <alignment vertical="center"/>
    </xf>
    <xf numFmtId="43" fontId="85" fillId="0" borderId="0" applyFont="0" applyFill="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0" fontId="65" fillId="14" borderId="0" applyNumberFormat="0" applyBorder="0" applyAlignment="0" applyProtection="0">
      <alignment vertical="center"/>
    </xf>
    <xf numFmtId="43" fontId="85" fillId="0" borderId="0" applyFont="0" applyFill="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43" fontId="85" fillId="0" borderId="0" applyFont="0" applyFill="0" applyBorder="0" applyAlignment="0" applyProtection="0">
      <alignment vertical="center"/>
    </xf>
    <xf numFmtId="0" fontId="65" fillId="10" borderId="0" applyNumberFormat="0" applyBorder="0" applyAlignment="0" applyProtection="0">
      <alignment vertical="center"/>
    </xf>
    <xf numFmtId="0" fontId="65" fillId="10" borderId="0" applyNumberFormat="0" applyBorder="0" applyAlignment="0" applyProtection="0">
      <alignment vertical="center"/>
    </xf>
    <xf numFmtId="0" fontId="65" fillId="14" borderId="0" applyNumberFormat="0" applyBorder="0" applyAlignment="0" applyProtection="0">
      <alignment vertical="center"/>
    </xf>
    <xf numFmtId="0" fontId="66" fillId="23"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70" fillId="0" borderId="14" applyNumberFormat="0" applyFill="0" applyAlignment="0" applyProtection="0">
      <alignment vertical="center"/>
    </xf>
    <xf numFmtId="0" fontId="65" fillId="14" borderId="0" applyNumberFormat="0" applyBorder="0" applyAlignment="0" applyProtection="0">
      <alignment vertical="center"/>
    </xf>
    <xf numFmtId="0" fontId="65" fillId="18" borderId="0" applyNumberFormat="0" applyBorder="0" applyAlignment="0" applyProtection="0">
      <alignment vertical="center"/>
    </xf>
    <xf numFmtId="0" fontId="65" fillId="14" borderId="0" applyNumberFormat="0" applyBorder="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65" fillId="14" borderId="0" applyNumberFormat="0" applyBorder="0" applyAlignment="0" applyProtection="0">
      <alignment vertical="center"/>
    </xf>
    <xf numFmtId="0" fontId="65" fillId="18" borderId="0" applyNumberFormat="0" applyBorder="0" applyAlignment="0" applyProtection="0">
      <alignment vertical="center"/>
    </xf>
    <xf numFmtId="0" fontId="65" fillId="14" borderId="0" applyNumberFormat="0" applyBorder="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65" fillId="14" borderId="0" applyNumberFormat="0" applyBorder="0" applyAlignment="0" applyProtection="0">
      <alignment vertical="center"/>
    </xf>
    <xf numFmtId="0" fontId="65" fillId="18" borderId="0" applyNumberFormat="0" applyBorder="0" applyAlignment="0" applyProtection="0">
      <alignment vertical="center"/>
    </xf>
    <xf numFmtId="0" fontId="70" fillId="0" borderId="14" applyNumberFormat="0" applyFill="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70" fillId="0" borderId="14" applyNumberFormat="0" applyFill="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70" fillId="0" borderId="14" applyNumberFormat="0" applyFill="0" applyAlignment="0" applyProtection="0">
      <alignment vertical="center"/>
    </xf>
    <xf numFmtId="0" fontId="20" fillId="0" borderId="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20" fillId="0" borderId="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20" fillId="0" borderId="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4" borderId="0" applyNumberFormat="0" applyBorder="0" applyAlignment="0" applyProtection="0">
      <alignment vertical="center"/>
    </xf>
    <xf numFmtId="0" fontId="65" fillId="11" borderId="0" applyNumberFormat="0" applyBorder="0" applyAlignment="0" applyProtection="0">
      <alignment vertical="center"/>
    </xf>
    <xf numFmtId="176" fontId="85" fillId="0" borderId="0" applyFont="0" applyFill="0" applyBorder="0" applyAlignment="0" applyProtection="0"/>
    <xf numFmtId="0" fontId="65" fillId="11" borderId="0" applyNumberFormat="0" applyBorder="0" applyAlignment="0" applyProtection="0">
      <alignment vertical="center"/>
    </xf>
    <xf numFmtId="176" fontId="85" fillId="0" borderId="0" applyFont="0" applyFill="0" applyBorder="0" applyAlignment="0" applyProtection="0"/>
    <xf numFmtId="0" fontId="65" fillId="11" borderId="0" applyNumberFormat="0" applyBorder="0" applyAlignment="0" applyProtection="0">
      <alignment vertical="center"/>
    </xf>
    <xf numFmtId="176" fontId="85" fillId="0" borderId="0" applyFont="0" applyFill="0" applyBorder="0" applyAlignment="0" applyProtection="0"/>
    <xf numFmtId="0" fontId="65" fillId="11" borderId="0" applyNumberFormat="0" applyBorder="0" applyAlignment="0" applyProtection="0">
      <alignment vertical="center"/>
    </xf>
    <xf numFmtId="176" fontId="85" fillId="0" borderId="0" applyFont="0" applyFill="0" applyBorder="0" applyAlignment="0" applyProtection="0"/>
    <xf numFmtId="0" fontId="65" fillId="11" borderId="0" applyNumberFormat="0" applyBorder="0" applyAlignment="0" applyProtection="0">
      <alignment vertical="center"/>
    </xf>
    <xf numFmtId="176" fontId="85" fillId="0" borderId="0" applyFont="0" applyFill="0" applyBorder="0" applyAlignment="0" applyProtection="0"/>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11"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0" fillId="0" borderId="0">
      <alignment vertical="center"/>
    </xf>
    <xf numFmtId="0" fontId="65" fillId="11"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65" fillId="11"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65" fillId="11" borderId="0" applyNumberFormat="0" applyBorder="0" applyAlignment="0" applyProtection="0">
      <alignment vertical="center"/>
    </xf>
    <xf numFmtId="0" fontId="65" fillId="24" borderId="0" applyNumberFormat="0" applyBorder="0" applyAlignment="0" applyProtection="0">
      <alignment vertical="center"/>
    </xf>
    <xf numFmtId="0" fontId="67" fillId="0" borderId="0" applyNumberFormat="0" applyFill="0" applyBorder="0" applyAlignment="0" applyProtection="0">
      <alignment vertical="center"/>
    </xf>
    <xf numFmtId="0" fontId="65" fillId="11" borderId="0" applyNumberFormat="0" applyBorder="0" applyAlignment="0" applyProtection="0">
      <alignment vertical="center"/>
    </xf>
    <xf numFmtId="0" fontId="65" fillId="24" borderId="0" applyNumberFormat="0" applyBorder="0" applyAlignment="0" applyProtection="0">
      <alignment vertical="center"/>
    </xf>
    <xf numFmtId="0" fontId="67" fillId="0" borderId="0" applyNumberFormat="0" applyFill="0" applyBorder="0" applyAlignment="0" applyProtection="0">
      <alignment vertical="center"/>
    </xf>
    <xf numFmtId="0" fontId="65" fillId="11" borderId="0" applyNumberFormat="0" applyBorder="0" applyAlignment="0" applyProtection="0">
      <alignment vertical="center"/>
    </xf>
    <xf numFmtId="0" fontId="67" fillId="0" borderId="0" applyNumberFormat="0" applyFill="0" applyBorder="0" applyAlignment="0" applyProtection="0">
      <alignment vertical="center"/>
    </xf>
    <xf numFmtId="0" fontId="65" fillId="11" borderId="0" applyNumberFormat="0" applyBorder="0" applyAlignment="0" applyProtection="0">
      <alignment vertical="center"/>
    </xf>
    <xf numFmtId="0" fontId="67" fillId="0" borderId="0" applyNumberFormat="0" applyFill="0" applyBorder="0" applyAlignment="0" applyProtection="0">
      <alignment vertical="center"/>
    </xf>
    <xf numFmtId="0" fontId="65" fillId="11" borderId="0" applyNumberFormat="0" applyBorder="0" applyAlignment="0" applyProtection="0">
      <alignment vertical="center"/>
    </xf>
    <xf numFmtId="0" fontId="67" fillId="0" borderId="0" applyNumberFormat="0" applyFill="0" applyBorder="0" applyAlignment="0" applyProtection="0">
      <alignment vertical="center"/>
    </xf>
    <xf numFmtId="0" fontId="65" fillId="11" borderId="0" applyNumberFormat="0" applyBorder="0" applyAlignment="0" applyProtection="0">
      <alignment vertical="center"/>
    </xf>
    <xf numFmtId="0" fontId="65" fillId="7" borderId="0" applyNumberFormat="0" applyBorder="0" applyAlignment="0" applyProtection="0">
      <alignment vertical="center"/>
    </xf>
    <xf numFmtId="0" fontId="66" fillId="16" borderId="0" applyNumberFormat="0" applyBorder="0" applyAlignment="0" applyProtection="0">
      <alignment vertical="center"/>
    </xf>
    <xf numFmtId="0" fontId="72" fillId="0" borderId="0" applyNumberFormat="0" applyFill="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7"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74" fillId="0" borderId="17" applyNumberFormat="0" applyFill="0" applyAlignment="0" applyProtection="0">
      <alignment vertical="center"/>
    </xf>
    <xf numFmtId="0" fontId="65" fillId="18" borderId="0" applyNumberFormat="0" applyBorder="0" applyAlignment="0" applyProtection="0">
      <alignment vertical="center"/>
    </xf>
    <xf numFmtId="0" fontId="74" fillId="0" borderId="17" applyNumberFormat="0" applyFill="0" applyAlignment="0" applyProtection="0">
      <alignment vertical="center"/>
    </xf>
    <xf numFmtId="0" fontId="65" fillId="18" borderId="0" applyNumberFormat="0" applyBorder="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5" fillId="18" borderId="0" applyNumberFormat="0" applyBorder="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5" fillId="18" borderId="0" applyNumberFormat="0" applyBorder="0" applyAlignment="0" applyProtection="0">
      <alignment vertical="center"/>
    </xf>
    <xf numFmtId="0" fontId="69" fillId="22" borderId="13" applyNumberFormat="0" applyAlignment="0" applyProtection="0">
      <alignment vertical="center"/>
    </xf>
    <xf numFmtId="0" fontId="65" fillId="18" borderId="0" applyNumberFormat="0" applyBorder="0" applyAlignment="0" applyProtection="0">
      <alignment vertical="center"/>
    </xf>
    <xf numFmtId="0" fontId="66" fillId="19" borderId="0" applyNumberFormat="0" applyBorder="0" applyAlignment="0" applyProtection="0">
      <alignment vertical="center"/>
    </xf>
    <xf numFmtId="0" fontId="69" fillId="22" borderId="13" applyNumberFormat="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9" fillId="22" borderId="13" applyNumberFormat="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71" fillId="0" borderId="15" applyNumberFormat="0" applyFill="0" applyAlignment="0" applyProtection="0">
      <alignment vertical="center"/>
    </xf>
    <xf numFmtId="0" fontId="65" fillId="19" borderId="0" applyNumberFormat="0" applyBorder="0" applyAlignment="0" applyProtection="0">
      <alignment vertical="center"/>
    </xf>
    <xf numFmtId="0" fontId="71" fillId="0" borderId="15" applyNumberFormat="0" applyFill="0" applyAlignment="0" applyProtection="0">
      <alignment vertical="center"/>
    </xf>
    <xf numFmtId="0" fontId="65" fillId="19" borderId="0" applyNumberFormat="0" applyBorder="0" applyAlignment="0" applyProtection="0">
      <alignment vertical="center"/>
    </xf>
    <xf numFmtId="0" fontId="66" fillId="21" borderId="0" applyNumberFormat="0" applyBorder="0" applyAlignment="0" applyProtection="0">
      <alignment vertical="center"/>
    </xf>
    <xf numFmtId="0" fontId="65" fillId="19" borderId="0" applyNumberFormat="0" applyBorder="0" applyAlignment="0" applyProtection="0">
      <alignment vertical="center"/>
    </xf>
    <xf numFmtId="0" fontId="66" fillId="21" borderId="0" applyNumberFormat="0" applyBorder="0" applyAlignment="0" applyProtection="0">
      <alignment vertical="center"/>
    </xf>
    <xf numFmtId="0" fontId="65" fillId="19" borderId="0" applyNumberFormat="0" applyBorder="0" applyAlignment="0" applyProtection="0">
      <alignment vertical="center"/>
    </xf>
    <xf numFmtId="0" fontId="66" fillId="21" borderId="0" applyNumberFormat="0" applyBorder="0" applyAlignment="0" applyProtection="0">
      <alignment vertical="center"/>
    </xf>
    <xf numFmtId="0" fontId="65" fillId="19" borderId="0" applyNumberFormat="0" applyBorder="0" applyAlignment="0" applyProtection="0">
      <alignment vertical="center"/>
    </xf>
    <xf numFmtId="0" fontId="65" fillId="19"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65" fillId="21" borderId="0" applyNumberFormat="0" applyBorder="0" applyAlignment="0" applyProtection="0">
      <alignment vertical="center"/>
    </xf>
    <xf numFmtId="0" fontId="72" fillId="0" borderId="16" applyNumberFormat="0" applyFill="0" applyAlignment="0" applyProtection="0">
      <alignment vertical="center"/>
    </xf>
    <xf numFmtId="0" fontId="65" fillId="21" borderId="0" applyNumberFormat="0" applyBorder="0" applyAlignment="0" applyProtection="0">
      <alignment vertical="center"/>
    </xf>
    <xf numFmtId="0" fontId="72" fillId="0" borderId="16" applyNumberFormat="0" applyFill="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5" fillId="21" borderId="0" applyNumberFormat="0" applyBorder="0" applyAlignment="0" applyProtection="0">
      <alignment vertical="center"/>
    </xf>
    <xf numFmtId="0" fontId="66" fillId="12"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5" fillId="21" borderId="0" applyNumberFormat="0" applyBorder="0" applyAlignment="0" applyProtection="0">
      <alignment vertical="center"/>
    </xf>
    <xf numFmtId="0" fontId="66" fillId="12" borderId="0" applyNumberFormat="0" applyBorder="0" applyAlignment="0" applyProtection="0">
      <alignment vertical="center"/>
    </xf>
    <xf numFmtId="0" fontId="66" fillId="23" borderId="0" applyNumberFormat="0" applyBorder="0" applyAlignment="0" applyProtection="0">
      <alignment vertical="center"/>
    </xf>
    <xf numFmtId="0" fontId="65" fillId="21" borderId="0" applyNumberFormat="0" applyBorder="0" applyAlignment="0" applyProtection="0">
      <alignment vertical="center"/>
    </xf>
    <xf numFmtId="0" fontId="66" fillId="12" borderId="0" applyNumberFormat="0" applyBorder="0" applyAlignment="0" applyProtection="0">
      <alignment vertical="center"/>
    </xf>
    <xf numFmtId="0" fontId="65" fillId="21" borderId="0" applyNumberFormat="0" applyBorder="0" applyAlignment="0" applyProtection="0">
      <alignment vertical="center"/>
    </xf>
    <xf numFmtId="0" fontId="66" fillId="23" borderId="0" applyNumberFormat="0" applyBorder="0" applyAlignment="0" applyProtection="0">
      <alignment vertical="center"/>
    </xf>
    <xf numFmtId="0" fontId="65" fillId="21" borderId="0" applyNumberFormat="0" applyBorder="0" applyAlignment="0" applyProtection="0">
      <alignment vertical="center"/>
    </xf>
    <xf numFmtId="0" fontId="66" fillId="23" borderId="0" applyNumberFormat="0" applyBorder="0" applyAlignment="0" applyProtection="0">
      <alignment vertical="center"/>
    </xf>
    <xf numFmtId="0" fontId="65" fillId="14" borderId="0" applyNumberFormat="0" applyBorder="0" applyAlignment="0" applyProtection="0">
      <alignment vertical="center"/>
    </xf>
    <xf numFmtId="0" fontId="85" fillId="0" borderId="0">
      <alignment vertical="center"/>
    </xf>
    <xf numFmtId="0" fontId="65" fillId="14" borderId="0" applyNumberFormat="0" applyBorder="0" applyAlignment="0" applyProtection="0">
      <alignment vertical="center"/>
    </xf>
    <xf numFmtId="0" fontId="72" fillId="0" borderId="0" applyNumberFormat="0" applyFill="0" applyBorder="0" applyAlignment="0" applyProtection="0">
      <alignment vertical="center"/>
    </xf>
    <xf numFmtId="0" fontId="85" fillId="0" borderId="0">
      <alignment vertical="center"/>
    </xf>
    <xf numFmtId="0" fontId="65" fillId="14" borderId="0" applyNumberFormat="0" applyBorder="0" applyAlignment="0" applyProtection="0">
      <alignment vertical="center"/>
    </xf>
    <xf numFmtId="0" fontId="72" fillId="0" borderId="0" applyNumberFormat="0" applyFill="0" applyBorder="0" applyAlignment="0" applyProtection="0">
      <alignment vertical="center"/>
    </xf>
    <xf numFmtId="0" fontId="65" fillId="14" borderId="0" applyNumberFormat="0" applyBorder="0" applyAlignment="0" applyProtection="0">
      <alignment vertical="center"/>
    </xf>
    <xf numFmtId="0" fontId="66" fillId="8" borderId="0" applyNumberFormat="0" applyBorder="0" applyAlignment="0" applyProtection="0">
      <alignment vertical="center"/>
    </xf>
    <xf numFmtId="0" fontId="65" fillId="14" borderId="0" applyNumberFormat="0" applyBorder="0" applyAlignment="0" applyProtection="0">
      <alignment vertical="center"/>
    </xf>
    <xf numFmtId="0" fontId="66" fillId="8" borderId="0" applyNumberFormat="0" applyBorder="0" applyAlignment="0" applyProtection="0">
      <alignment vertical="center"/>
    </xf>
    <xf numFmtId="43" fontId="85" fillId="0" borderId="0" applyFont="0" applyFill="0" applyBorder="0" applyAlignment="0" applyProtection="0">
      <alignment vertical="center"/>
    </xf>
    <xf numFmtId="0" fontId="65" fillId="14" borderId="0" applyNumberFormat="0" applyBorder="0" applyAlignment="0" applyProtection="0">
      <alignment vertical="center"/>
    </xf>
    <xf numFmtId="0" fontId="66" fillId="8" borderId="0" applyNumberFormat="0" applyBorder="0" applyAlignment="0" applyProtection="0">
      <alignment vertical="center"/>
    </xf>
    <xf numFmtId="43" fontId="85" fillId="0" borderId="0" applyFont="0" applyFill="0" applyBorder="0" applyAlignment="0" applyProtection="0">
      <alignment vertical="center"/>
    </xf>
    <xf numFmtId="0" fontId="65" fillId="14" borderId="0" applyNumberFormat="0" applyBorder="0" applyAlignment="0" applyProtection="0">
      <alignment vertical="center"/>
    </xf>
    <xf numFmtId="43" fontId="85" fillId="0" borderId="0" applyFont="0" applyFill="0" applyBorder="0" applyAlignment="0" applyProtection="0">
      <alignment vertical="center"/>
    </xf>
    <xf numFmtId="0" fontId="65" fillId="14" borderId="0" applyNumberFormat="0" applyBorder="0" applyAlignment="0" applyProtection="0">
      <alignment vertical="center"/>
    </xf>
    <xf numFmtId="0" fontId="75" fillId="10" borderId="0" applyNumberFormat="0" applyBorder="0" applyAlignment="0" applyProtection="0">
      <alignment vertical="center"/>
    </xf>
    <xf numFmtId="0" fontId="65" fillId="18" borderId="0" applyNumberFormat="0" applyBorder="0" applyAlignment="0" applyProtection="0">
      <alignment vertical="center"/>
    </xf>
    <xf numFmtId="0" fontId="65" fillId="18" borderId="0" applyNumberFormat="0" applyBorder="0" applyAlignment="0" applyProtection="0">
      <alignment vertical="center"/>
    </xf>
    <xf numFmtId="0" fontId="69" fillId="22" borderId="13" applyNumberFormat="0" applyAlignment="0" applyProtection="0">
      <alignment vertical="center"/>
    </xf>
    <xf numFmtId="0" fontId="66" fillId="19" borderId="0" applyNumberFormat="0" applyBorder="0" applyAlignment="0" applyProtection="0">
      <alignment vertical="center"/>
    </xf>
    <xf numFmtId="0" fontId="65" fillId="18" borderId="0" applyNumberFormat="0" applyBorder="0" applyAlignment="0" applyProtection="0">
      <alignment vertical="center"/>
    </xf>
    <xf numFmtId="0" fontId="66" fillId="16" borderId="0" applyNumberFormat="0" applyBorder="0" applyAlignment="0" applyProtection="0">
      <alignment vertical="center"/>
    </xf>
    <xf numFmtId="0" fontId="70" fillId="0" borderId="14" applyNumberFormat="0" applyFill="0" applyAlignment="0" applyProtection="0">
      <alignment vertical="center"/>
    </xf>
    <xf numFmtId="0" fontId="65" fillId="18" borderId="0" applyNumberFormat="0" applyBorder="0" applyAlignment="0" applyProtection="0">
      <alignment vertical="center"/>
    </xf>
    <xf numFmtId="0" fontId="66" fillId="16" borderId="0" applyNumberFormat="0" applyBorder="0" applyAlignment="0" applyProtection="0">
      <alignment vertical="center"/>
    </xf>
    <xf numFmtId="0" fontId="70" fillId="0" borderId="14" applyNumberFormat="0" applyFill="0" applyAlignment="0" applyProtection="0">
      <alignment vertical="center"/>
    </xf>
    <xf numFmtId="0" fontId="65" fillId="18" borderId="0" applyNumberFormat="0" applyBorder="0" applyAlignment="0" applyProtection="0">
      <alignment vertical="center"/>
    </xf>
    <xf numFmtId="0" fontId="66" fillId="16" borderId="0" applyNumberFormat="0" applyBorder="0" applyAlignment="0" applyProtection="0">
      <alignment vertical="center"/>
    </xf>
    <xf numFmtId="0" fontId="70" fillId="0" borderId="14" applyNumberFormat="0" applyFill="0" applyAlignment="0" applyProtection="0">
      <alignment vertical="center"/>
    </xf>
    <xf numFmtId="0" fontId="65" fillId="18" borderId="0" applyNumberFormat="0" applyBorder="0" applyAlignment="0" applyProtection="0">
      <alignment vertical="center"/>
    </xf>
    <xf numFmtId="0" fontId="70" fillId="0" borderId="14" applyNumberFormat="0" applyFill="0" applyAlignment="0" applyProtection="0">
      <alignment vertical="center"/>
    </xf>
    <xf numFmtId="0" fontId="65" fillId="18" borderId="0" applyNumberFormat="0" applyBorder="0" applyAlignment="0" applyProtection="0">
      <alignment vertical="center"/>
    </xf>
    <xf numFmtId="0" fontId="65" fillId="24" borderId="0" applyNumberFormat="0" applyBorder="0" applyAlignment="0" applyProtection="0">
      <alignment vertical="center"/>
    </xf>
    <xf numFmtId="0" fontId="71" fillId="0" borderId="15" applyNumberFormat="0" applyFill="0" applyAlignment="0" applyProtection="0">
      <alignment vertical="center"/>
    </xf>
    <xf numFmtId="176" fontId="85" fillId="0" borderId="0" applyFont="0" applyFill="0" applyBorder="0" applyAlignment="0" applyProtection="0"/>
    <xf numFmtId="0" fontId="65" fillId="24" borderId="0" applyNumberFormat="0" applyBorder="0" applyAlignment="0" applyProtection="0">
      <alignment vertical="center"/>
    </xf>
    <xf numFmtId="176" fontId="85" fillId="0" borderId="0" applyFont="0" applyFill="0" applyBorder="0" applyAlignment="0" applyProtection="0"/>
    <xf numFmtId="0" fontId="65" fillId="24" borderId="0" applyNumberFormat="0" applyBorder="0" applyAlignment="0" applyProtection="0">
      <alignment vertical="center"/>
    </xf>
    <xf numFmtId="0" fontId="20" fillId="0" borderId="0">
      <alignment vertical="center"/>
    </xf>
    <xf numFmtId="0" fontId="65" fillId="24" borderId="0" applyNumberFormat="0" applyBorder="0" applyAlignment="0" applyProtection="0">
      <alignment vertical="center"/>
    </xf>
    <xf numFmtId="176" fontId="85" fillId="0" borderId="0" applyFont="0" applyFill="0" applyBorder="0" applyAlignment="0" applyProtection="0"/>
    <xf numFmtId="0" fontId="65" fillId="24" borderId="0" applyNumberFormat="0" applyBorder="0" applyAlignment="0" applyProtection="0">
      <alignment vertical="center"/>
    </xf>
    <xf numFmtId="0" fontId="20" fillId="0" borderId="0">
      <alignment vertical="center"/>
    </xf>
    <xf numFmtId="0" fontId="20" fillId="0" borderId="0">
      <alignment vertical="center"/>
    </xf>
    <xf numFmtId="0" fontId="65" fillId="24" borderId="0" applyNumberFormat="0" applyBorder="0" applyAlignment="0" applyProtection="0">
      <alignment vertical="center"/>
    </xf>
    <xf numFmtId="176" fontId="85" fillId="0" borderId="0" applyFont="0" applyFill="0" applyBorder="0" applyAlignment="0" applyProtection="0"/>
    <xf numFmtId="0" fontId="65" fillId="24" borderId="0" applyNumberFormat="0" applyBorder="0" applyAlignment="0" applyProtection="0">
      <alignment vertical="center"/>
    </xf>
    <xf numFmtId="0" fontId="20" fillId="0" borderId="0">
      <alignment vertical="center"/>
    </xf>
    <xf numFmtId="0" fontId="20" fillId="0" borderId="0">
      <alignment vertical="center"/>
    </xf>
    <xf numFmtId="0" fontId="65" fillId="24" borderId="0" applyNumberFormat="0" applyBorder="0" applyAlignment="0" applyProtection="0">
      <alignment vertical="center"/>
    </xf>
    <xf numFmtId="176" fontId="85" fillId="0" borderId="0" applyFont="0" applyFill="0" applyBorder="0" applyAlignment="0" applyProtection="0"/>
    <xf numFmtId="0" fontId="65" fillId="24" borderId="0" applyNumberFormat="0" applyBorder="0" applyAlignment="0" applyProtection="0">
      <alignment vertical="center"/>
    </xf>
    <xf numFmtId="0" fontId="20" fillId="0" borderId="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65" fillId="24" borderId="0" applyNumberFormat="0" applyBorder="0" applyAlignment="0" applyProtection="0">
      <alignment vertical="center"/>
    </xf>
    <xf numFmtId="0" fontId="20" fillId="0" borderId="0">
      <alignment vertical="center"/>
    </xf>
    <xf numFmtId="0" fontId="65" fillId="24" borderId="0" applyNumberFormat="0" applyBorder="0" applyAlignment="0" applyProtection="0">
      <alignment vertical="center"/>
    </xf>
    <xf numFmtId="0" fontId="66" fillId="23" borderId="0" applyNumberFormat="0" applyBorder="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71" fillId="0" borderId="15" applyNumberFormat="0" applyFill="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71" fillId="0" borderId="15" applyNumberFormat="0" applyFill="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71" fillId="0" borderId="15" applyNumberFormat="0" applyFill="0" applyAlignment="0" applyProtection="0">
      <alignment vertical="center"/>
    </xf>
    <xf numFmtId="0" fontId="68" fillId="20" borderId="0" applyNumberFormat="0" applyBorder="0" applyAlignment="0" applyProtection="0">
      <alignment vertical="center"/>
    </xf>
    <xf numFmtId="0" fontId="66" fillId="23" borderId="0" applyNumberFormat="0" applyBorder="0" applyAlignment="0" applyProtection="0">
      <alignment vertical="center"/>
    </xf>
    <xf numFmtId="0" fontId="66" fillId="12"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23"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6" fillId="19" borderId="0" applyNumberFormat="0" applyBorder="0" applyAlignment="0" applyProtection="0">
      <alignment vertical="center"/>
    </xf>
    <xf numFmtId="0" fontId="69" fillId="22" borderId="13" applyNumberFormat="0" applyAlignment="0" applyProtection="0">
      <alignment vertical="center"/>
    </xf>
    <xf numFmtId="0" fontId="66" fillId="19" borderId="0" applyNumberFormat="0" applyBorder="0" applyAlignment="0" applyProtection="0">
      <alignment vertical="center"/>
    </xf>
    <xf numFmtId="0" fontId="69" fillId="22" borderId="13" applyNumberFormat="0" applyAlignment="0" applyProtection="0">
      <alignment vertical="center"/>
    </xf>
    <xf numFmtId="0" fontId="66" fillId="19" borderId="0" applyNumberFormat="0" applyBorder="0" applyAlignment="0" applyProtection="0">
      <alignment vertical="center"/>
    </xf>
    <xf numFmtId="0" fontId="69" fillId="22" borderId="13" applyNumberFormat="0" applyAlignment="0" applyProtection="0">
      <alignment vertical="center"/>
    </xf>
    <xf numFmtId="0" fontId="66" fillId="19"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0" fontId="66" fillId="8" borderId="0" applyNumberFormat="0" applyBorder="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0" fontId="66" fillId="8" borderId="0" applyNumberFormat="0" applyBorder="0" applyAlignment="0" applyProtection="0">
      <alignment vertical="center"/>
    </xf>
    <xf numFmtId="0" fontId="66" fillId="21" borderId="0" applyNumberFormat="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43" fontId="85" fillId="0" borderId="0" applyFont="0" applyFill="0" applyBorder="0" applyAlignment="0" applyProtection="0">
      <alignment vertical="center"/>
    </xf>
    <xf numFmtId="0" fontId="66" fillId="8" borderId="0" applyNumberFormat="0" applyBorder="0" applyAlignment="0" applyProtection="0">
      <alignment vertical="center"/>
    </xf>
    <xf numFmtId="0" fontId="66" fillId="21" borderId="0" applyNumberFormat="0" applyBorder="0" applyAlignment="0" applyProtection="0">
      <alignment vertical="center"/>
    </xf>
    <xf numFmtId="0" fontId="74" fillId="0" borderId="17" applyNumberFormat="0" applyFill="0" applyAlignment="0" applyProtection="0">
      <alignment vertical="center"/>
    </xf>
    <xf numFmtId="0" fontId="66" fillId="21" borderId="0" applyNumberFormat="0" applyBorder="0" applyAlignment="0" applyProtection="0">
      <alignment vertical="center"/>
    </xf>
    <xf numFmtId="0" fontId="74" fillId="0" borderId="17" applyNumberFormat="0" applyFill="0" applyAlignment="0" applyProtection="0">
      <alignment vertical="center"/>
    </xf>
    <xf numFmtId="0" fontId="85" fillId="0" borderId="0">
      <alignment vertical="center"/>
    </xf>
    <xf numFmtId="0" fontId="66" fillId="21" borderId="0" applyNumberFormat="0" applyBorder="0" applyAlignment="0" applyProtection="0">
      <alignment vertical="center"/>
    </xf>
    <xf numFmtId="0" fontId="74" fillId="0" borderId="17" applyNumberFormat="0" applyFill="0" applyAlignment="0" applyProtection="0">
      <alignment vertical="center"/>
    </xf>
    <xf numFmtId="0" fontId="85" fillId="0" borderId="0">
      <alignment vertical="center"/>
    </xf>
    <xf numFmtId="0" fontId="66" fillId="21" borderId="0" applyNumberFormat="0" applyBorder="0" applyAlignment="0" applyProtection="0">
      <alignment vertical="center"/>
    </xf>
    <xf numFmtId="0" fontId="74" fillId="0" borderId="17" applyNumberFormat="0" applyFill="0" applyAlignment="0" applyProtection="0">
      <alignment vertical="center"/>
    </xf>
    <xf numFmtId="0" fontId="85" fillId="0" borderId="0">
      <alignment vertical="center"/>
    </xf>
    <xf numFmtId="0" fontId="66" fillId="21" borderId="0" applyNumberFormat="0" applyBorder="0" applyAlignment="0" applyProtection="0">
      <alignment vertical="center"/>
    </xf>
    <xf numFmtId="0" fontId="66" fillId="21" borderId="0" applyNumberFormat="0" applyBorder="0" applyAlignment="0" applyProtection="0">
      <alignment vertical="center"/>
    </xf>
    <xf numFmtId="0" fontId="66" fillId="16"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2" fillId="0" borderId="0" applyNumberFormat="0" applyFill="0" applyBorder="0" applyAlignment="0" applyProtection="0">
      <alignment vertical="center"/>
    </xf>
    <xf numFmtId="0" fontId="72" fillId="0" borderId="16" applyNumberFormat="0" applyFill="0" applyAlignment="0" applyProtection="0">
      <alignment vertical="center"/>
    </xf>
    <xf numFmtId="0" fontId="85" fillId="0" borderId="0">
      <alignment vertical="center"/>
    </xf>
    <xf numFmtId="0" fontId="85" fillId="0" borderId="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66" fillId="16" borderId="0" applyNumberFormat="0" applyBorder="0" applyAlignment="0" applyProtection="0">
      <alignment vertical="center"/>
    </xf>
    <xf numFmtId="0" fontId="72" fillId="0" borderId="0" applyNumberFormat="0" applyFill="0" applyBorder="0" applyAlignment="0" applyProtection="0">
      <alignment vertical="center"/>
    </xf>
    <xf numFmtId="0" fontId="66" fillId="16" borderId="0" applyNumberFormat="0" applyBorder="0" applyAlignment="0" applyProtection="0">
      <alignment vertical="center"/>
    </xf>
    <xf numFmtId="0" fontId="72" fillId="0" borderId="0" applyNumberFormat="0" applyFill="0" applyBorder="0" applyAlignment="0" applyProtection="0">
      <alignment vertical="center"/>
    </xf>
    <xf numFmtId="0" fontId="66" fillId="16" borderId="0" applyNumberFormat="0" applyBorder="0" applyAlignment="0" applyProtection="0">
      <alignment vertical="center"/>
    </xf>
    <xf numFmtId="0" fontId="72" fillId="0" borderId="0" applyNumberFormat="0" applyFill="0" applyBorder="0" applyAlignment="0" applyProtection="0">
      <alignment vertical="center"/>
    </xf>
    <xf numFmtId="0" fontId="66" fillId="16" borderId="0" applyNumberFormat="0" applyBorder="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2" fillId="0" borderId="16"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4" fillId="0" borderId="17"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1" fillId="0" borderId="15"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16"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85" fillId="0" borderId="0"/>
    <xf numFmtId="0" fontId="67" fillId="0" borderId="0" applyNumberFormat="0" applyFill="0" applyBorder="0" applyAlignment="0" applyProtection="0">
      <alignment vertical="center"/>
    </xf>
    <xf numFmtId="0" fontId="85" fillId="0" borderId="0"/>
    <xf numFmtId="0" fontId="67" fillId="0" borderId="0" applyNumberFormat="0" applyFill="0" applyBorder="0" applyAlignment="0" applyProtection="0">
      <alignment vertical="center"/>
    </xf>
    <xf numFmtId="0" fontId="85" fillId="0" borderId="0"/>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78" fillId="13" borderId="0" applyNumberFormat="0" applyBorder="0" applyAlignment="0" applyProtection="0">
      <alignment vertical="center"/>
    </xf>
    <xf numFmtId="0" fontId="85" fillId="0" borderId="0"/>
    <xf numFmtId="0" fontId="85" fillId="0" borderId="0"/>
    <xf numFmtId="0" fontId="75" fillId="10" borderId="0" applyNumberFormat="0" applyBorder="0" applyAlignment="0" applyProtection="0">
      <alignment vertical="center"/>
    </xf>
    <xf numFmtId="0" fontId="85" fillId="0" borderId="0"/>
    <xf numFmtId="0" fontId="75" fillId="10" borderId="0" applyNumberFormat="0" applyBorder="0" applyAlignment="0" applyProtection="0">
      <alignment vertical="center"/>
    </xf>
    <xf numFmtId="0" fontId="85" fillId="0" borderId="0"/>
    <xf numFmtId="0" fontId="75" fillId="10" borderId="0" applyNumberFormat="0" applyBorder="0" applyAlignment="0" applyProtection="0">
      <alignment vertical="center"/>
    </xf>
    <xf numFmtId="0" fontId="85" fillId="0" borderId="0"/>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85" fillId="0" borderId="0"/>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85" fillId="0" borderId="0">
      <alignment vertical="center"/>
    </xf>
    <xf numFmtId="0" fontId="85" fillId="0" borderId="0"/>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xf numFmtId="0" fontId="85" fillId="0" borderId="0"/>
    <xf numFmtId="0" fontId="75" fillId="10" borderId="0" applyNumberFormat="0" applyBorder="0" applyAlignment="0" applyProtection="0">
      <alignment vertical="center"/>
    </xf>
    <xf numFmtId="0" fontId="85" fillId="0" borderId="0"/>
    <xf numFmtId="0" fontId="85" fillId="0" borderId="0"/>
    <xf numFmtId="0" fontId="75" fillId="10" borderId="0" applyNumberFormat="0" applyBorder="0" applyAlignment="0" applyProtection="0">
      <alignment vertical="center"/>
    </xf>
    <xf numFmtId="0" fontId="85" fillId="0" borderId="0"/>
    <xf numFmtId="0" fontId="85" fillId="0" borderId="0"/>
    <xf numFmtId="0" fontId="75" fillId="10" borderId="0" applyNumberFormat="0" applyBorder="0" applyAlignment="0" applyProtection="0">
      <alignment vertical="center"/>
    </xf>
    <xf numFmtId="0" fontId="85" fillId="0" borderId="0"/>
    <xf numFmtId="0" fontId="85" fillId="0" borderId="0"/>
    <xf numFmtId="0" fontId="85" fillId="0" borderId="0"/>
    <xf numFmtId="0" fontId="85" fillId="0" borderId="0">
      <alignment vertical="center"/>
    </xf>
    <xf numFmtId="0" fontId="85" fillId="0" borderId="0">
      <alignment vertical="center"/>
    </xf>
    <xf numFmtId="0" fontId="66" fillId="12" borderId="0" applyNumberFormat="0" applyBorder="0" applyAlignment="0" applyProtection="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73" fillId="0" borderId="0" applyNumberFormat="0" applyFill="0" applyBorder="0" applyAlignment="0" applyProtection="0">
      <alignment vertical="center"/>
    </xf>
    <xf numFmtId="0" fontId="85" fillId="0" borderId="0">
      <alignment vertical="center"/>
    </xf>
    <xf numFmtId="0" fontId="73" fillId="0" borderId="0" applyNumberFormat="0" applyFill="0" applyBorder="0" applyAlignment="0" applyProtection="0">
      <alignment vertical="center"/>
    </xf>
    <xf numFmtId="0" fontId="85" fillId="0" borderId="0">
      <alignment vertical="center"/>
    </xf>
    <xf numFmtId="0" fontId="73" fillId="0" borderId="0" applyNumberFormat="0" applyFill="0" applyBorder="0" applyAlignment="0" applyProtection="0">
      <alignment vertical="center"/>
    </xf>
    <xf numFmtId="0" fontId="85" fillId="0" borderId="0">
      <alignment vertical="center"/>
    </xf>
    <xf numFmtId="0" fontId="73" fillId="0" borderId="0" applyNumberFormat="0" applyFill="0" applyBorder="0" applyAlignment="0" applyProtection="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alignment vertical="center"/>
    </xf>
    <xf numFmtId="0" fontId="85" fillId="0" borderId="0"/>
    <xf numFmtId="0" fontId="85" fillId="0" borderId="0"/>
    <xf numFmtId="0" fontId="79" fillId="25" borderId="18" applyNumberFormat="0" applyAlignment="0" applyProtection="0">
      <alignment vertical="center"/>
    </xf>
    <xf numFmtId="0" fontId="2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0" fillId="0" borderId="0">
      <alignment vertical="center"/>
    </xf>
    <xf numFmtId="0" fontId="85" fillId="0" borderId="0"/>
    <xf numFmtId="0" fontId="85" fillId="0" borderId="0"/>
    <xf numFmtId="0" fontId="85" fillId="0" borderId="0"/>
    <xf numFmtId="0" fontId="85"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43" fontId="85" fillId="0" borderId="0" applyFont="0" applyFill="0" applyBorder="0" applyAlignment="0" applyProtection="0">
      <alignment vertical="center"/>
    </xf>
    <xf numFmtId="0" fontId="85" fillId="0" borderId="0"/>
    <xf numFmtId="43" fontId="85" fillId="0" borderId="0" applyFont="0" applyFill="0" applyBorder="0" applyAlignment="0" applyProtection="0">
      <alignment vertical="center"/>
    </xf>
    <xf numFmtId="0" fontId="85" fillId="0" borderId="0"/>
    <xf numFmtId="43" fontId="85" fillId="0" borderId="0" applyFont="0" applyFill="0" applyBorder="0" applyAlignment="0" applyProtection="0">
      <alignment vertical="center"/>
    </xf>
    <xf numFmtId="0" fontId="85" fillId="0" borderId="0"/>
    <xf numFmtId="43" fontId="85" fillId="0" borderId="0" applyFont="0" applyFill="0" applyBorder="0" applyAlignment="0" applyProtection="0">
      <alignment vertical="center"/>
    </xf>
    <xf numFmtId="0" fontId="85" fillId="0" borderId="0"/>
    <xf numFmtId="43" fontId="85" fillId="0" borderId="0" applyFont="0" applyFill="0" applyBorder="0" applyAlignment="0" applyProtection="0">
      <alignment vertical="center"/>
    </xf>
    <xf numFmtId="0" fontId="85" fillId="0" borderId="0"/>
    <xf numFmtId="0" fontId="85" fillId="0" borderId="0"/>
    <xf numFmtId="43" fontId="85" fillId="0" borderId="0" applyFont="0" applyFill="0" applyBorder="0" applyAlignment="0" applyProtection="0">
      <alignment vertical="center"/>
    </xf>
    <xf numFmtId="0" fontId="85" fillId="0" borderId="0"/>
    <xf numFmtId="0" fontId="85" fillId="0" borderId="0"/>
    <xf numFmtId="43" fontId="85" fillId="0" borderId="0" applyFont="0" applyFill="0" applyBorder="0" applyAlignment="0" applyProtection="0">
      <alignment vertical="center"/>
    </xf>
    <xf numFmtId="0" fontId="85" fillId="0" borderId="0"/>
    <xf numFmtId="0" fontId="85" fillId="0" borderId="0"/>
    <xf numFmtId="0" fontId="85" fillId="0" borderId="0"/>
    <xf numFmtId="0" fontId="85" fillId="0" borderId="0"/>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85" fillId="0" borderId="0"/>
    <xf numFmtId="0" fontId="66" fillId="26" borderId="0" applyNumberFormat="0" applyBorder="0" applyAlignment="0" applyProtection="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65"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65" fillId="0" borderId="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77" fillId="7" borderId="13" applyNumberFormat="0" applyAlignment="0" applyProtection="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27" borderId="20" applyNumberFormat="0" applyFont="0" applyAlignment="0" applyProtection="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75" fillId="10" borderId="0" applyNumberFormat="0" applyBorder="0" applyAlignment="0" applyProtection="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65" fillId="0" borderId="0">
      <alignment vertical="center"/>
    </xf>
    <xf numFmtId="0" fontId="80" fillId="0" borderId="0">
      <alignment vertical="center"/>
    </xf>
    <xf numFmtId="0" fontId="85" fillId="0" borderId="0">
      <alignment vertical="center"/>
    </xf>
    <xf numFmtId="0" fontId="85" fillId="0" borderId="0"/>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75" fillId="10" borderId="0" applyNumberFormat="0" applyBorder="0" applyAlignment="0" applyProtection="0">
      <alignment vertical="center"/>
    </xf>
    <xf numFmtId="0" fontId="85" fillId="27" borderId="20" applyNumberFormat="0" applyFont="0" applyAlignment="0" applyProtection="0">
      <alignment vertical="center"/>
    </xf>
    <xf numFmtId="0" fontId="75" fillId="10" borderId="0" applyNumberFormat="0" applyBorder="0" applyAlignment="0" applyProtection="0">
      <alignment vertical="center"/>
    </xf>
    <xf numFmtId="0" fontId="85" fillId="27" borderId="20" applyNumberFormat="0" applyFont="0" applyAlignment="0" applyProtection="0">
      <alignment vertical="center"/>
    </xf>
    <xf numFmtId="0" fontId="75" fillId="10" borderId="0" applyNumberFormat="0" applyBorder="0" applyAlignment="0" applyProtection="0">
      <alignment vertical="center"/>
    </xf>
    <xf numFmtId="0" fontId="85" fillId="27" borderId="20" applyNumberFormat="0" applyFont="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66" fillId="12" borderId="0" applyNumberFormat="0" applyBorder="0" applyAlignment="0" applyProtection="0">
      <alignment vertical="center"/>
    </xf>
    <xf numFmtId="0" fontId="70" fillId="0" borderId="14" applyNumberFormat="0" applyFill="0" applyAlignment="0" applyProtection="0">
      <alignment vertical="center"/>
    </xf>
    <xf numFmtId="0" fontId="66" fillId="12" borderId="0" applyNumberFormat="0" applyBorder="0" applyAlignment="0" applyProtection="0">
      <alignment vertical="center"/>
    </xf>
    <xf numFmtId="0" fontId="70" fillId="0" borderId="14" applyNumberFormat="0" applyFill="0" applyAlignment="0" applyProtection="0">
      <alignment vertical="center"/>
    </xf>
    <xf numFmtId="0" fontId="66" fillId="12" borderId="0" applyNumberFormat="0" applyBorder="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0" fontId="70" fillId="0" borderId="14" applyNumberFormat="0" applyFill="0" applyAlignment="0" applyProtection="0">
      <alignment vertical="center"/>
    </xf>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176" fontId="85" fillId="0" borderId="0" applyFont="0" applyFill="0" applyBorder="0" applyAlignment="0" applyProtection="0"/>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69" fillId="22" borderId="13"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79" fillId="25" borderId="18" applyNumberFormat="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8" fillId="20" borderId="0" applyNumberFormat="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0" fontId="83" fillId="0" borderId="21" applyNumberFormat="0" applyFill="0" applyAlignment="0" applyProtection="0">
      <alignment vertical="center"/>
    </xf>
    <xf numFmtId="43" fontId="85" fillId="0" borderId="0" applyFont="0" applyFill="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28"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7"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5"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12"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6" fillId="26"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68" fillId="20" borderId="0" applyNumberFormat="0" applyBorder="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81" fillId="22" borderId="19"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77" fillId="7" borderId="13" applyNumberForma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5" fillId="27" borderId="20" applyNumberFormat="0" applyFont="0" applyAlignment="0" applyProtection="0">
      <alignment vertical="center"/>
    </xf>
    <xf numFmtId="0" fontId="86" fillId="0" borderId="0"/>
    <xf numFmtId="0" fontId="95" fillId="0" borderId="0">
      <alignment vertical="center"/>
    </xf>
    <xf numFmtId="0" fontId="85" fillId="0" borderId="0">
      <alignment vertical="center"/>
    </xf>
    <xf numFmtId="0" fontId="20" fillId="0" borderId="0">
      <alignment vertical="center"/>
    </xf>
    <xf numFmtId="0" fontId="85" fillId="0" borderId="0"/>
    <xf numFmtId="0" fontId="85" fillId="0" borderId="0"/>
    <xf numFmtId="0" fontId="85" fillId="0" borderId="0"/>
    <xf numFmtId="0" fontId="85" fillId="0" borderId="0"/>
    <xf numFmtId="0" fontId="85" fillId="0" borderId="0"/>
    <xf numFmtId="0" fontId="85" fillId="0" borderId="0"/>
    <xf numFmtId="0" fontId="85" fillId="0" borderId="0"/>
    <xf numFmtId="43" fontId="117" fillId="0" borderId="0" applyFont="0" applyFill="0" applyBorder="0" applyAlignment="0" applyProtection="0">
      <alignment vertical="center"/>
    </xf>
  </cellStyleXfs>
  <cellXfs count="700">
    <xf numFmtId="0" fontId="0" fillId="0" borderId="0" xfId="0"/>
    <xf numFmtId="0" fontId="0" fillId="2" borderId="0" xfId="0" applyFill="1"/>
    <xf numFmtId="0" fontId="0" fillId="0" borderId="0" xfId="0" applyFont="1"/>
    <xf numFmtId="179" fontId="1" fillId="0" borderId="0" xfId="47" applyNumberFormat="1" applyFont="1" applyBorder="1" applyAlignment="1">
      <alignment horizontal="center" vertical="center" wrapText="1"/>
    </xf>
    <xf numFmtId="9" fontId="1" fillId="0" borderId="0" xfId="47" applyNumberFormat="1" applyFont="1" applyBorder="1" applyAlignment="1">
      <alignment horizontal="center" vertical="center" wrapText="1"/>
    </xf>
    <xf numFmtId="184" fontId="12" fillId="0" borderId="8" xfId="653" applyNumberFormat="1" applyFont="1" applyFill="1" applyBorder="1" applyAlignment="1">
      <alignment horizontal="right" vertical="center" wrapText="1"/>
    </xf>
    <xf numFmtId="179" fontId="1" fillId="0" borderId="8" xfId="653" applyNumberFormat="1" applyFont="1" applyFill="1" applyBorder="1" applyAlignment="1">
      <alignment horizontal="right" vertical="center" wrapText="1"/>
    </xf>
    <xf numFmtId="9" fontId="1" fillId="0" borderId="8" xfId="653" applyNumberFormat="1" applyFont="1" applyFill="1" applyBorder="1" applyAlignment="1">
      <alignment horizontal="right" vertical="center" wrapText="1"/>
    </xf>
    <xf numFmtId="184" fontId="1" fillId="0" borderId="8" xfId="653" applyNumberFormat="1" applyFont="1" applyFill="1" applyBorder="1" applyAlignment="1">
      <alignment horizontal="right" vertical="center" wrapText="1"/>
    </xf>
    <xf numFmtId="181" fontId="1" fillId="0" borderId="0" xfId="47" applyNumberFormat="1" applyFont="1" applyFill="1" applyAlignment="1">
      <alignment horizontal="center" vertical="center" wrapText="1"/>
    </xf>
    <xf numFmtId="181" fontId="1" fillId="2" borderId="0" xfId="47" applyNumberFormat="1" applyFont="1" applyFill="1" applyAlignment="1">
      <alignment horizontal="center" vertical="center" wrapText="1"/>
    </xf>
    <xf numFmtId="183" fontId="1" fillId="0" borderId="0" xfId="653" applyNumberFormat="1" applyFont="1" applyAlignment="1">
      <alignment horizontal="center" vertical="center"/>
    </xf>
    <xf numFmtId="181" fontId="1" fillId="0" borderId="0" xfId="653" applyNumberFormat="1" applyFont="1" applyAlignment="1">
      <alignment horizontal="center" vertical="center"/>
    </xf>
    <xf numFmtId="181" fontId="1" fillId="0" borderId="8" xfId="653" applyNumberFormat="1" applyFont="1" applyFill="1" applyBorder="1" applyAlignment="1">
      <alignment horizontal="right" vertical="center" wrapText="1"/>
    </xf>
    <xf numFmtId="181" fontId="1" fillId="2" borderId="8" xfId="653" applyNumberFormat="1" applyFont="1" applyFill="1" applyBorder="1" applyAlignment="1">
      <alignment horizontal="right" vertical="center" wrapText="1"/>
    </xf>
    <xf numFmtId="181" fontId="1" fillId="0" borderId="0" xfId="653" applyNumberFormat="1" applyFont="1" applyFill="1" applyBorder="1" applyAlignment="1">
      <alignment horizontal="right" vertical="center" wrapText="1"/>
    </xf>
    <xf numFmtId="183" fontId="10" fillId="0" borderId="0" xfId="653" applyNumberFormat="1" applyFont="1" applyAlignment="1">
      <alignment horizontal="center" vertical="center"/>
    </xf>
    <xf numFmtId="181" fontId="10" fillId="0" borderId="0" xfId="653" applyNumberFormat="1" applyFont="1" applyAlignment="1">
      <alignment horizontal="center" vertical="center"/>
    </xf>
    <xf numFmtId="183" fontId="1" fillId="0" borderId="5" xfId="0" applyNumberFormat="1" applyFont="1" applyFill="1" applyBorder="1" applyAlignment="1">
      <alignment horizontal="center" vertical="center"/>
    </xf>
    <xf numFmtId="183" fontId="0" fillId="0" borderId="0" xfId="0" applyNumberFormat="1"/>
    <xf numFmtId="183" fontId="15" fillId="0" borderId="11" xfId="0" applyNumberFormat="1" applyFont="1" applyFill="1" applyBorder="1" applyAlignment="1">
      <alignment horizontal="center" vertical="center"/>
    </xf>
    <xf numFmtId="181" fontId="0" fillId="0" borderId="0" xfId="0" applyNumberFormat="1"/>
    <xf numFmtId="0" fontId="18" fillId="0" borderId="1" xfId="0" applyFont="1" applyBorder="1" applyAlignment="1">
      <alignment horizontal="center" vertical="center"/>
    </xf>
    <xf numFmtId="0" fontId="28" fillId="0" borderId="0" xfId="0" applyFont="1"/>
    <xf numFmtId="0" fontId="29" fillId="0" borderId="0" xfId="0" applyFont="1"/>
    <xf numFmtId="0" fontId="30" fillId="0" borderId="0" xfId="0" applyFont="1"/>
    <xf numFmtId="179" fontId="0" fillId="2" borderId="0" xfId="0" applyNumberFormat="1" applyFill="1"/>
    <xf numFmtId="9" fontId="31" fillId="0" borderId="0" xfId="0" applyNumberFormat="1" applyFont="1"/>
    <xf numFmtId="0" fontId="0" fillId="0" borderId="0" xfId="0" applyFill="1"/>
    <xf numFmtId="0" fontId="31" fillId="0" borderId="0" xfId="0" applyFont="1"/>
    <xf numFmtId="9" fontId="33" fillId="0" borderId="0" xfId="0" applyNumberFormat="1" applyFont="1" applyFill="1" applyAlignment="1">
      <alignment vertical="center"/>
    </xf>
    <xf numFmtId="183" fontId="12" fillId="0" borderId="0" xfId="0" applyNumberFormat="1" applyFont="1" applyFill="1" applyBorder="1" applyAlignment="1">
      <alignment horizontal="center" vertical="center" wrapText="1"/>
    </xf>
    <xf numFmtId="9" fontId="33" fillId="0" borderId="0" xfId="0" applyNumberFormat="1" applyFont="1" applyFill="1" applyBorder="1" applyAlignment="1">
      <alignment horizontal="center" vertical="center" wrapText="1"/>
    </xf>
    <xf numFmtId="9" fontId="31" fillId="0" borderId="0" xfId="0" applyNumberFormat="1" applyFont="1" applyFill="1" applyAlignment="1">
      <alignment vertical="center"/>
    </xf>
    <xf numFmtId="179" fontId="32" fillId="0" borderId="0" xfId="0" applyNumberFormat="1" applyFont="1" applyFill="1" applyAlignment="1">
      <alignment vertical="center"/>
    </xf>
    <xf numFmtId="9" fontId="31" fillId="0" borderId="0" xfId="0" applyNumberFormat="1" applyFont="1" applyFill="1" applyBorder="1" applyAlignment="1">
      <alignment horizontal="center" vertical="center" wrapText="1"/>
    </xf>
    <xf numFmtId="179" fontId="32" fillId="0" borderId="0" xfId="0" applyNumberFormat="1" applyFont="1" applyFill="1" applyBorder="1" applyAlignment="1">
      <alignment horizontal="center" vertical="center" wrapText="1"/>
    </xf>
    <xf numFmtId="181" fontId="40" fillId="0" borderId="0" xfId="0" applyNumberFormat="1" applyFont="1" applyFill="1" applyAlignment="1">
      <alignment horizontal="center" vertical="center"/>
    </xf>
    <xf numFmtId="179" fontId="32" fillId="0" borderId="0" xfId="0" applyNumberFormat="1" applyFont="1" applyFill="1" applyBorder="1" applyAlignment="1">
      <alignment horizontal="center" vertical="center"/>
    </xf>
    <xf numFmtId="177" fontId="0" fillId="0" borderId="0" xfId="0" applyNumberFormat="1"/>
    <xf numFmtId="181" fontId="28" fillId="0" borderId="0" xfId="0" applyNumberFormat="1" applyFont="1"/>
    <xf numFmtId="0" fontId="9" fillId="0" borderId="0" xfId="0" applyFont="1" applyFill="1" applyAlignment="1">
      <alignment vertical="center"/>
    </xf>
    <xf numFmtId="179" fontId="28" fillId="2" borderId="0" xfId="0" applyNumberFormat="1" applyFont="1" applyFill="1"/>
    <xf numFmtId="0" fontId="28" fillId="2" borderId="0" xfId="0" applyFont="1" applyFill="1"/>
    <xf numFmtId="0" fontId="28" fillId="0" borderId="0" xfId="0" applyFont="1" applyFill="1"/>
    <xf numFmtId="183" fontId="0" fillId="2" borderId="0" xfId="0" applyNumberFormat="1" applyFill="1"/>
    <xf numFmtId="177" fontId="0" fillId="0" borderId="0" xfId="0" applyNumberFormat="1" applyFont="1"/>
    <xf numFmtId="9" fontId="44" fillId="0" borderId="8" xfId="653" applyNumberFormat="1" applyFont="1" applyFill="1" applyBorder="1" applyAlignment="1">
      <alignment horizontal="right" vertical="center" wrapText="1"/>
    </xf>
    <xf numFmtId="184" fontId="1" fillId="0" borderId="0" xfId="653" applyNumberFormat="1" applyFont="1" applyFill="1" applyBorder="1" applyAlignment="1">
      <alignment horizontal="right" vertical="center" wrapText="1"/>
    </xf>
    <xf numFmtId="0" fontId="22" fillId="4" borderId="1" xfId="1143" applyFont="1" applyFill="1" applyBorder="1" applyAlignment="1">
      <alignment horizontal="center" vertical="center" wrapText="1"/>
    </xf>
    <xf numFmtId="0" fontId="22" fillId="4" borderId="4" xfId="1143" applyFont="1" applyFill="1" applyBorder="1" applyAlignment="1">
      <alignment horizontal="center" vertical="center" wrapText="1"/>
    </xf>
    <xf numFmtId="181" fontId="22" fillId="4" borderId="4" xfId="1143" applyNumberFormat="1" applyFont="1" applyFill="1" applyBorder="1" applyAlignment="1">
      <alignment horizontal="center" vertical="center" wrapText="1"/>
    </xf>
    <xf numFmtId="0" fontId="22" fillId="0" borderId="1" xfId="0" applyFont="1" applyFill="1" applyBorder="1" applyAlignment="1">
      <alignment horizontal="center" vertical="center" wrapText="1"/>
    </xf>
    <xf numFmtId="0" fontId="43" fillId="2" borderId="1" xfId="745" applyNumberFormat="1" applyFont="1" applyFill="1" applyBorder="1" applyAlignment="1">
      <alignment horizontal="center" vertical="center" wrapText="1"/>
    </xf>
    <xf numFmtId="0" fontId="53" fillId="4" borderId="1" xfId="1143" applyFont="1" applyFill="1" applyBorder="1" applyAlignment="1">
      <alignment horizontal="center" vertical="center" wrapText="1"/>
    </xf>
    <xf numFmtId="179" fontId="53" fillId="4" borderId="1" xfId="0" applyNumberFormat="1" applyFont="1" applyFill="1" applyBorder="1" applyAlignment="1">
      <alignment horizontal="center" vertical="center"/>
    </xf>
    <xf numFmtId="181" fontId="53" fillId="4" borderId="1" xfId="0" applyNumberFormat="1" applyFont="1" applyFill="1" applyBorder="1" applyAlignment="1">
      <alignment horizontal="center" vertical="center"/>
    </xf>
    <xf numFmtId="0" fontId="53" fillId="0" borderId="1" xfId="0" applyFont="1" applyBorder="1" applyAlignment="1">
      <alignment horizontal="center" vertical="center" wrapText="1"/>
    </xf>
    <xf numFmtId="0" fontId="18" fillId="0" borderId="1" xfId="0" applyFont="1" applyBorder="1" applyAlignment="1">
      <alignment horizontal="center" vertical="center" wrapText="1"/>
    </xf>
    <xf numFmtId="179" fontId="18" fillId="4" borderId="1" xfId="0" applyNumberFormat="1" applyFont="1" applyFill="1" applyBorder="1" applyAlignment="1">
      <alignment horizontal="center" vertical="center"/>
    </xf>
    <xf numFmtId="181" fontId="18" fillId="4" borderId="1" xfId="0" applyNumberFormat="1" applyFont="1" applyFill="1" applyBorder="1" applyAlignment="1">
      <alignment horizontal="center" vertical="center"/>
    </xf>
    <xf numFmtId="0" fontId="0" fillId="0" borderId="1" xfId="0" applyFont="1" applyFill="1" applyBorder="1" applyAlignment="1">
      <alignment vertical="center"/>
    </xf>
    <xf numFmtId="181" fontId="18" fillId="0" borderId="1" xfId="0" applyNumberFormat="1" applyFont="1" applyBorder="1" applyAlignment="1">
      <alignment horizontal="center" vertical="center"/>
    </xf>
    <xf numFmtId="179" fontId="53" fillId="4" borderId="1" xfId="1143" applyNumberFormat="1" applyFont="1" applyFill="1" applyBorder="1" applyAlignment="1">
      <alignment horizontal="center" vertical="center" wrapText="1"/>
    </xf>
    <xf numFmtId="181" fontId="53" fillId="4" borderId="1" xfId="1143" applyNumberFormat="1" applyFont="1" applyFill="1" applyBorder="1" applyAlignment="1">
      <alignment horizontal="center" vertical="center" wrapText="1"/>
    </xf>
    <xf numFmtId="0" fontId="18" fillId="4" borderId="1" xfId="1143" applyFont="1" applyFill="1" applyBorder="1" applyAlignment="1">
      <alignment horizontal="center" vertical="center" wrapText="1"/>
    </xf>
    <xf numFmtId="181" fontId="18" fillId="0" borderId="1" xfId="0" applyNumberFormat="1" applyFont="1" applyFill="1" applyBorder="1" applyAlignment="1">
      <alignment horizontal="center" vertical="center"/>
    </xf>
    <xf numFmtId="179" fontId="53" fillId="0" borderId="1" xfId="0" applyNumberFormat="1" applyFont="1" applyFill="1" applyBorder="1" applyAlignment="1">
      <alignment horizontal="center" vertical="center"/>
    </xf>
    <xf numFmtId="181" fontId="53" fillId="0" borderId="1" xfId="0" applyNumberFormat="1" applyFont="1" applyFill="1" applyBorder="1" applyAlignment="1">
      <alignment horizontal="center" vertical="center"/>
    </xf>
    <xf numFmtId="0" fontId="54" fillId="4" borderId="1" xfId="1143" applyFont="1" applyFill="1" applyBorder="1" applyAlignment="1">
      <alignment horizontal="center" vertical="center" wrapText="1"/>
    </xf>
    <xf numFmtId="0" fontId="55" fillId="4" borderId="1" xfId="1143" applyFont="1" applyFill="1" applyBorder="1" applyAlignment="1">
      <alignment horizontal="center" vertical="center" wrapText="1"/>
    </xf>
    <xf numFmtId="181" fontId="56" fillId="0" borderId="1" xfId="0" applyNumberFormat="1" applyFont="1" applyFill="1" applyBorder="1" applyAlignment="1">
      <alignment horizontal="center" vertical="center"/>
    </xf>
    <xf numFmtId="0" fontId="11" fillId="0" borderId="0" xfId="0" applyFont="1" applyAlignment="1">
      <alignment vertical="center"/>
    </xf>
    <xf numFmtId="0" fontId="49" fillId="0" borderId="0" xfId="0" applyFont="1" applyAlignment="1">
      <alignment vertical="center"/>
    </xf>
    <xf numFmtId="0" fontId="0" fillId="4" borderId="0" xfId="0" applyFont="1" applyFill="1" applyAlignment="1">
      <alignment horizontal="center" vertical="center" wrapText="1"/>
    </xf>
    <xf numFmtId="0" fontId="0" fillId="4" borderId="0" xfId="0" applyFont="1" applyFill="1" applyAlignment="1">
      <alignment vertical="center"/>
    </xf>
    <xf numFmtId="0" fontId="0" fillId="4" borderId="0" xfId="0" applyNumberFormat="1" applyFont="1" applyFill="1" applyAlignment="1">
      <alignment vertical="center"/>
    </xf>
    <xf numFmtId="0" fontId="0" fillId="4" borderId="0" xfId="0" applyFont="1" applyFill="1" applyAlignment="1">
      <alignment horizontal="center" vertical="center"/>
    </xf>
    <xf numFmtId="0" fontId="0" fillId="0" borderId="0" xfId="0" applyFont="1" applyAlignment="1">
      <alignment vertical="center"/>
    </xf>
    <xf numFmtId="181" fontId="0" fillId="4" borderId="0" xfId="0" applyNumberFormat="1" applyFont="1" applyFill="1" applyAlignment="1">
      <alignment vertical="center"/>
    </xf>
    <xf numFmtId="177" fontId="0" fillId="0" borderId="0" xfId="0" applyNumberFormat="1" applyFont="1" applyAlignment="1">
      <alignment vertical="center"/>
    </xf>
    <xf numFmtId="0" fontId="11" fillId="4" borderId="0" xfId="0" applyFont="1" applyFill="1" applyAlignment="1">
      <alignment vertical="center" wrapText="1"/>
    </xf>
    <xf numFmtId="0" fontId="48" fillId="4" borderId="0" xfId="0" applyFont="1" applyFill="1" applyAlignment="1">
      <alignment vertical="center"/>
    </xf>
    <xf numFmtId="0" fontId="57" fillId="4" borderId="0" xfId="0" applyFont="1" applyFill="1" applyAlignment="1">
      <alignment horizontal="center" vertical="center"/>
    </xf>
    <xf numFmtId="0" fontId="57" fillId="4" borderId="0" xfId="0" applyNumberFormat="1" applyFont="1" applyFill="1" applyAlignment="1">
      <alignment horizontal="center" vertical="center"/>
    </xf>
    <xf numFmtId="0" fontId="53" fillId="4" borderId="1" xfId="1143" applyFont="1" applyFill="1" applyBorder="1" applyAlignment="1">
      <alignment horizontal="center" vertical="center"/>
    </xf>
    <xf numFmtId="0" fontId="53" fillId="4" borderId="1" xfId="1143" applyNumberFormat="1" applyFont="1" applyFill="1" applyBorder="1" applyAlignment="1">
      <alignment horizontal="center" vertical="center" wrapText="1"/>
    </xf>
    <xf numFmtId="182" fontId="4" fillId="4" borderId="1" xfId="745" applyNumberFormat="1" applyFont="1" applyFill="1" applyBorder="1" applyAlignment="1">
      <alignment horizontal="center" vertical="center"/>
    </xf>
    <xf numFmtId="0" fontId="53"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182" fontId="18" fillId="4" borderId="1" xfId="0" applyNumberFormat="1" applyFont="1" applyFill="1" applyBorder="1" applyAlignment="1">
      <alignment horizontal="center" vertical="center"/>
    </xf>
    <xf numFmtId="182" fontId="53" fillId="4" borderId="1" xfId="0" applyNumberFormat="1" applyFont="1" applyFill="1" applyBorder="1" applyAlignment="1">
      <alignment horizontal="center" vertical="center"/>
    </xf>
    <xf numFmtId="0" fontId="18" fillId="4" borderId="1" xfId="0" applyFont="1" applyFill="1" applyBorder="1" applyAlignment="1">
      <alignment horizontal="center" vertical="center"/>
    </xf>
    <xf numFmtId="0" fontId="18" fillId="4" borderId="1" xfId="745" applyFont="1" applyFill="1" applyBorder="1" applyAlignment="1">
      <alignment horizontal="center" vertical="center"/>
    </xf>
    <xf numFmtId="0" fontId="18" fillId="4" borderId="1" xfId="1143" applyFont="1" applyFill="1" applyBorder="1" applyAlignment="1">
      <alignment horizontal="left" vertical="center" wrapText="1"/>
    </xf>
    <xf numFmtId="0" fontId="58" fillId="4" borderId="1" xfId="745" applyFont="1" applyFill="1" applyBorder="1" applyAlignment="1">
      <alignment horizontal="center" vertical="center"/>
    </xf>
    <xf numFmtId="0" fontId="59" fillId="4" borderId="1" xfId="1143" applyFont="1" applyFill="1" applyBorder="1" applyAlignment="1">
      <alignment horizontal="center" vertical="center" wrapText="1"/>
    </xf>
    <xf numFmtId="182" fontId="53" fillId="4" borderId="1" xfId="1143" applyNumberFormat="1" applyFont="1" applyFill="1" applyBorder="1" applyAlignment="1">
      <alignment horizontal="center" vertical="center" wrapText="1"/>
    </xf>
    <xf numFmtId="0" fontId="18" fillId="4" borderId="1" xfId="1143" applyFont="1" applyFill="1" applyBorder="1" applyAlignment="1">
      <alignment horizontal="center" vertical="center"/>
    </xf>
    <xf numFmtId="0" fontId="18" fillId="4" borderId="1" xfId="1143" applyFont="1" applyFill="1" applyBorder="1" applyAlignment="1">
      <alignment horizontal="left" vertical="center"/>
    </xf>
    <xf numFmtId="0" fontId="10" fillId="4" borderId="0" xfId="0" applyFont="1" applyFill="1" applyAlignment="1">
      <alignment vertical="center"/>
    </xf>
    <xf numFmtId="0" fontId="0" fillId="4" borderId="0" xfId="0" applyNumberFormat="1" applyFont="1" applyFill="1" applyAlignment="1">
      <alignment horizontal="center" vertical="center"/>
    </xf>
    <xf numFmtId="0" fontId="22" fillId="4" borderId="1" xfId="0" applyFont="1" applyFill="1" applyBorder="1" applyAlignment="1">
      <alignment horizontal="center" vertical="center" wrapText="1"/>
    </xf>
    <xf numFmtId="0" fontId="53" fillId="4" borderId="1" xfId="1143" applyNumberFormat="1" applyFont="1" applyFill="1" applyBorder="1" applyAlignment="1">
      <alignment horizontal="center" vertical="center"/>
    </xf>
    <xf numFmtId="183" fontId="53" fillId="4" borderId="1" xfId="0" applyNumberFormat="1" applyFont="1" applyFill="1" applyBorder="1" applyAlignment="1">
      <alignment horizontal="center" vertical="center"/>
    </xf>
    <xf numFmtId="183" fontId="4" fillId="4" borderId="1" xfId="745" applyNumberFormat="1" applyFont="1" applyFill="1" applyBorder="1" applyAlignment="1">
      <alignment horizontal="center" vertical="center"/>
    </xf>
    <xf numFmtId="181" fontId="4" fillId="4" borderId="1" xfId="745" applyNumberFormat="1" applyFont="1" applyFill="1" applyBorder="1" applyAlignment="1">
      <alignment horizontal="center" vertical="center"/>
    </xf>
    <xf numFmtId="183" fontId="2" fillId="4" borderId="1" xfId="1143" applyNumberFormat="1" applyFont="1" applyFill="1" applyBorder="1" applyAlignment="1">
      <alignment horizontal="center" vertical="center" wrapText="1"/>
    </xf>
    <xf numFmtId="183" fontId="2" fillId="4" borderId="1" xfId="745" applyNumberFormat="1" applyFont="1" applyFill="1" applyBorder="1" applyAlignment="1">
      <alignment horizontal="center" vertical="center" wrapText="1"/>
    </xf>
    <xf numFmtId="183" fontId="53" fillId="4" borderId="1" xfId="1143" applyNumberFormat="1" applyFont="1" applyFill="1" applyBorder="1" applyAlignment="1">
      <alignment horizontal="center" vertical="center" wrapText="1"/>
    </xf>
    <xf numFmtId="183" fontId="16" fillId="4" borderId="1" xfId="745" applyNumberFormat="1" applyFont="1" applyFill="1" applyBorder="1" applyAlignment="1">
      <alignment horizontal="center" vertical="center" wrapText="1"/>
    </xf>
    <xf numFmtId="183" fontId="4" fillId="4" borderId="1" xfId="1143" applyNumberFormat="1" applyFont="1" applyFill="1" applyBorder="1" applyAlignment="1">
      <alignment horizontal="center" vertical="center" wrapText="1"/>
    </xf>
    <xf numFmtId="183" fontId="7" fillId="3" borderId="1" xfId="745" applyNumberFormat="1" applyFont="1" applyFill="1" applyBorder="1" applyAlignment="1">
      <alignment horizontal="center" vertical="center" wrapText="1"/>
    </xf>
    <xf numFmtId="183" fontId="2" fillId="3" borderId="1" xfId="745" applyNumberFormat="1" applyFont="1" applyFill="1" applyBorder="1" applyAlignment="1">
      <alignment horizontal="center" vertical="center" wrapText="1"/>
    </xf>
    <xf numFmtId="181" fontId="53" fillId="4" borderId="1" xfId="1143" applyNumberFormat="1" applyFont="1" applyFill="1" applyBorder="1" applyAlignment="1">
      <alignment horizontal="center" vertical="center"/>
    </xf>
    <xf numFmtId="183" fontId="2" fillId="4" borderId="1" xfId="745" applyNumberFormat="1" applyFont="1" applyFill="1" applyBorder="1" applyAlignment="1">
      <alignment horizontal="center" vertical="center"/>
    </xf>
    <xf numFmtId="177" fontId="18" fillId="4" borderId="1" xfId="0" applyNumberFormat="1" applyFont="1" applyFill="1" applyBorder="1" applyAlignment="1">
      <alignment horizontal="center" vertical="center"/>
    </xf>
    <xf numFmtId="183" fontId="0" fillId="0" borderId="0" xfId="0" applyNumberFormat="1" applyFont="1" applyAlignment="1">
      <alignment vertical="center"/>
    </xf>
    <xf numFmtId="0" fontId="1" fillId="0" borderId="1" xfId="0" applyFont="1" applyBorder="1" applyAlignment="1">
      <alignment vertical="center" wrapText="1"/>
    </xf>
    <xf numFmtId="177" fontId="43" fillId="2" borderId="1" xfId="745" applyNumberFormat="1" applyFont="1" applyFill="1" applyBorder="1" applyAlignment="1">
      <alignment horizontal="center" vertical="center" wrapText="1"/>
    </xf>
    <xf numFmtId="0" fontId="0" fillId="0" borderId="1" xfId="0" applyFont="1" applyBorder="1" applyAlignment="1">
      <alignment vertical="center"/>
    </xf>
    <xf numFmtId="177" fontId="0" fillId="0" borderId="1" xfId="0" applyNumberFormat="1" applyFont="1" applyBorder="1" applyAlignment="1">
      <alignment vertical="center"/>
    </xf>
    <xf numFmtId="177" fontId="4" fillId="4" borderId="1" xfId="745" applyNumberFormat="1" applyFont="1" applyFill="1" applyBorder="1" applyAlignment="1">
      <alignment horizontal="center" vertical="center"/>
    </xf>
    <xf numFmtId="177" fontId="18" fillId="2" borderId="1" xfId="0" applyNumberFormat="1" applyFont="1" applyFill="1" applyBorder="1" applyAlignment="1">
      <alignment horizontal="center" vertical="center"/>
    </xf>
    <xf numFmtId="177" fontId="0" fillId="2" borderId="1" xfId="0" applyNumberFormat="1" applyFont="1" applyFill="1" applyBorder="1" applyAlignment="1">
      <alignment horizontal="center" vertical="center"/>
    </xf>
    <xf numFmtId="177" fontId="10" fillId="0" borderId="1" xfId="0" applyNumberFormat="1" applyFont="1" applyBorder="1" applyAlignment="1">
      <alignment horizontal="center" vertical="center"/>
    </xf>
    <xf numFmtId="177" fontId="13" fillId="4" borderId="1" xfId="1143" applyNumberFormat="1" applyFont="1" applyFill="1" applyBorder="1" applyAlignment="1">
      <alignment horizontal="center" vertical="center" wrapText="1"/>
    </xf>
    <xf numFmtId="177" fontId="18" fillId="0" borderId="1" xfId="0" applyNumberFormat="1" applyFont="1" applyBorder="1" applyAlignment="1">
      <alignment horizontal="center" vertical="center"/>
    </xf>
    <xf numFmtId="177" fontId="13" fillId="4" borderId="1" xfId="0" applyNumberFormat="1" applyFont="1" applyFill="1" applyBorder="1" applyAlignment="1">
      <alignment horizontal="center" vertical="center"/>
    </xf>
    <xf numFmtId="0" fontId="18" fillId="3" borderId="1" xfId="745" applyFont="1" applyFill="1" applyBorder="1" applyAlignment="1">
      <alignment horizontal="center" vertical="center"/>
    </xf>
    <xf numFmtId="0" fontId="58" fillId="4" borderId="1" xfId="0" applyFont="1" applyFill="1" applyBorder="1" applyAlignment="1">
      <alignment horizontal="center" vertical="center"/>
    </xf>
    <xf numFmtId="0" fontId="60" fillId="4" borderId="1" xfId="1143" applyFont="1" applyFill="1" applyBorder="1" applyAlignment="1">
      <alignment horizontal="center" vertical="center" wrapText="1"/>
    </xf>
    <xf numFmtId="0" fontId="61" fillId="4" borderId="1" xfId="1143" applyFont="1" applyFill="1" applyBorder="1" applyAlignment="1">
      <alignment horizontal="center" vertical="center" wrapText="1"/>
    </xf>
    <xf numFmtId="0" fontId="10" fillId="4" borderId="1" xfId="1143" applyFont="1" applyFill="1" applyBorder="1" applyAlignment="1">
      <alignment horizontal="center" vertical="center"/>
    </xf>
    <xf numFmtId="177" fontId="0" fillId="4" borderId="0" xfId="0" applyNumberFormat="1" applyFont="1" applyFill="1" applyAlignment="1">
      <alignment horizontal="center" vertical="center"/>
    </xf>
    <xf numFmtId="0" fontId="10" fillId="0" borderId="0" xfId="0" applyFont="1"/>
    <xf numFmtId="0" fontId="85" fillId="0" borderId="0" xfId="0" applyFont="1"/>
    <xf numFmtId="9" fontId="9" fillId="0" borderId="22" xfId="47" applyNumberFormat="1" applyFont="1" applyFill="1" applyBorder="1" applyAlignment="1">
      <alignment horizontal="center" vertical="center" wrapText="1"/>
    </xf>
    <xf numFmtId="9" fontId="34" fillId="0" borderId="22" xfId="0" applyNumberFormat="1" applyFont="1" applyFill="1" applyBorder="1" applyAlignment="1">
      <alignment horizontal="center" vertical="center"/>
    </xf>
    <xf numFmtId="9" fontId="34" fillId="0" borderId="22" xfId="47" applyNumberFormat="1" applyFont="1" applyFill="1" applyBorder="1" applyAlignment="1">
      <alignment horizontal="center" vertical="center" wrapText="1"/>
    </xf>
    <xf numFmtId="177" fontId="34" fillId="0" borderId="22" xfId="0" applyNumberFormat="1" applyFont="1" applyFill="1" applyBorder="1" applyAlignment="1">
      <alignment horizontal="center" vertical="center"/>
    </xf>
    <xf numFmtId="177" fontId="36" fillId="0" borderId="22" xfId="0" applyNumberFormat="1" applyFont="1" applyFill="1" applyBorder="1" applyAlignment="1">
      <alignment horizontal="center" vertical="center"/>
    </xf>
    <xf numFmtId="177" fontId="9" fillId="0" borderId="22" xfId="47" applyNumberFormat="1" applyFont="1" applyFill="1" applyBorder="1" applyAlignment="1">
      <alignment horizontal="center" vertical="center"/>
    </xf>
    <xf numFmtId="179" fontId="1" fillId="0" borderId="23" xfId="653" applyNumberFormat="1" applyFont="1" applyBorder="1" applyAlignment="1">
      <alignment horizontal="center" vertical="center" wrapText="1"/>
    </xf>
    <xf numFmtId="0" fontId="1" fillId="4" borderId="24" xfId="653" applyFont="1" applyFill="1" applyBorder="1" applyAlignment="1">
      <alignment horizontal="center" vertical="center" wrapText="1"/>
    </xf>
    <xf numFmtId="9" fontId="1" fillId="4" borderId="23" xfId="653" applyNumberFormat="1" applyFont="1" applyFill="1" applyBorder="1" applyAlignment="1">
      <alignment horizontal="center" vertical="center" wrapText="1"/>
    </xf>
    <xf numFmtId="9" fontId="1" fillId="4" borderId="24" xfId="653" applyNumberFormat="1" applyFont="1" applyFill="1" applyBorder="1" applyAlignment="1">
      <alignment horizontal="center" vertical="center" wrapText="1"/>
    </xf>
    <xf numFmtId="181" fontId="1" fillId="0" borderId="23" xfId="653" applyNumberFormat="1" applyFont="1" applyFill="1" applyBorder="1" applyAlignment="1">
      <alignment horizontal="center" vertical="center" wrapText="1"/>
    </xf>
    <xf numFmtId="181" fontId="1" fillId="0" borderId="25" xfId="653" applyNumberFormat="1" applyFont="1" applyFill="1" applyBorder="1" applyAlignment="1">
      <alignment horizontal="center" vertical="center" wrapText="1"/>
    </xf>
    <xf numFmtId="183" fontId="1" fillId="0" borderId="23" xfId="0" applyNumberFormat="1" applyFont="1" applyFill="1" applyBorder="1" applyAlignment="1">
      <alignment horizontal="center" vertical="center" wrapText="1"/>
    </xf>
    <xf numFmtId="183" fontId="1" fillId="0" borderId="25" xfId="0" applyNumberFormat="1" applyFont="1" applyFill="1" applyBorder="1" applyAlignment="1">
      <alignment horizontal="center" vertical="center" wrapText="1"/>
    </xf>
    <xf numFmtId="183" fontId="1" fillId="0" borderId="11" xfId="0" applyNumberFormat="1" applyFont="1" applyFill="1" applyBorder="1" applyAlignment="1">
      <alignment horizontal="center" vertical="center" wrapText="1"/>
    </xf>
    <xf numFmtId="183" fontId="1" fillId="0" borderId="0" xfId="0" applyNumberFormat="1" applyFont="1" applyFill="1" applyBorder="1" applyAlignment="1">
      <alignment horizontal="center" vertical="center" wrapText="1"/>
    </xf>
    <xf numFmtId="183" fontId="1" fillId="0" borderId="12" xfId="0" applyNumberFormat="1" applyFont="1" applyFill="1" applyBorder="1" applyAlignment="1">
      <alignment horizontal="center" vertical="center" wrapText="1"/>
    </xf>
    <xf numFmtId="0" fontId="1" fillId="0" borderId="22" xfId="0" applyFont="1" applyFill="1" applyBorder="1" applyAlignment="1">
      <alignment horizontal="center" vertical="center"/>
    </xf>
    <xf numFmtId="0" fontId="1" fillId="4" borderId="25" xfId="653" applyFont="1" applyFill="1" applyBorder="1" applyAlignment="1">
      <alignment horizontal="center" vertical="center" wrapText="1"/>
    </xf>
    <xf numFmtId="0" fontId="49" fillId="0" borderId="0" xfId="0" applyFont="1"/>
    <xf numFmtId="0" fontId="1" fillId="0" borderId="0" xfId="0" applyFont="1"/>
    <xf numFmtId="0" fontId="87" fillId="0" borderId="0" xfId="0" applyFont="1" applyFill="1" applyAlignment="1">
      <alignment vertical="center"/>
    </xf>
    <xf numFmtId="0" fontId="94" fillId="0" borderId="0" xfId="0" applyFont="1" applyFill="1" applyAlignment="1">
      <alignment vertical="center"/>
    </xf>
    <xf numFmtId="183" fontId="87" fillId="0" borderId="0" xfId="0" applyNumberFormat="1" applyFont="1" applyFill="1" applyAlignment="1">
      <alignment vertical="center"/>
    </xf>
    <xf numFmtId="0" fontId="88" fillId="0" borderId="0" xfId="0" applyFont="1" applyFill="1" applyAlignment="1">
      <alignment vertical="center"/>
    </xf>
    <xf numFmtId="177" fontId="0" fillId="2" borderId="0" xfId="0" applyNumberFormat="1" applyFill="1"/>
    <xf numFmtId="0" fontId="85" fillId="2" borderId="0" xfId="0" applyFont="1" applyFill="1"/>
    <xf numFmtId="181" fontId="28" fillId="0" borderId="0" xfId="0" applyNumberFormat="1" applyFont="1" applyAlignment="1">
      <alignment horizontal="center" wrapText="1"/>
    </xf>
    <xf numFmtId="0" fontId="2" fillId="0" borderId="22" xfId="47" applyFont="1" applyFill="1" applyBorder="1" applyAlignment="1">
      <alignment horizontal="left" vertical="center" wrapText="1"/>
    </xf>
    <xf numFmtId="0" fontId="1" fillId="0" borderId="22" xfId="47" applyFont="1" applyFill="1" applyBorder="1" applyAlignment="1">
      <alignment horizontal="left" vertical="center" wrapText="1"/>
    </xf>
    <xf numFmtId="181" fontId="4" fillId="0" borderId="22" xfId="47" applyNumberFormat="1" applyFont="1" applyFill="1" applyBorder="1" applyAlignment="1">
      <alignment horizontal="center" vertical="center" wrapText="1"/>
    </xf>
    <xf numFmtId="0" fontId="90" fillId="0" borderId="22" xfId="1142" applyFont="1" applyFill="1" applyBorder="1" applyAlignment="1">
      <alignment vertical="center" wrapText="1"/>
    </xf>
    <xf numFmtId="177" fontId="25" fillId="0" borderId="22" xfId="745" applyNumberFormat="1" applyFont="1" applyFill="1" applyBorder="1" applyAlignment="1">
      <alignment horizontal="center" vertical="center"/>
    </xf>
    <xf numFmtId="0" fontId="52" fillId="0" borderId="8" xfId="0" applyFont="1" applyFill="1" applyBorder="1" applyAlignment="1">
      <alignment horizontal="center" vertical="center"/>
    </xf>
    <xf numFmtId="178" fontId="28" fillId="2" borderId="0" xfId="0" applyNumberFormat="1" applyFont="1" applyFill="1"/>
    <xf numFmtId="9" fontId="2" fillId="0" borderId="22" xfId="47" applyNumberFormat="1" applyFont="1" applyFill="1" applyBorder="1" applyAlignment="1">
      <alignment horizontal="center" vertical="center" wrapText="1"/>
    </xf>
    <xf numFmtId="9" fontId="4" fillId="0" borderId="22" xfId="47" applyNumberFormat="1" applyFont="1" applyFill="1" applyBorder="1" applyAlignment="1">
      <alignment horizontal="center" vertical="center" wrapText="1"/>
    </xf>
    <xf numFmtId="183" fontId="4" fillId="0" borderId="22" xfId="47" applyNumberFormat="1" applyFont="1" applyFill="1" applyBorder="1" applyAlignment="1">
      <alignment horizontal="center" vertical="center" wrapText="1"/>
    </xf>
    <xf numFmtId="0" fontId="18" fillId="0" borderId="22" xfId="0" applyFont="1" applyFill="1" applyBorder="1" applyAlignment="1">
      <alignment horizontal="center" vertical="center"/>
    </xf>
    <xf numFmtId="0" fontId="9" fillId="0" borderId="22" xfId="47" applyFont="1" applyFill="1" applyBorder="1" applyAlignment="1">
      <alignment horizontal="center" vertical="center" wrapText="1"/>
    </xf>
    <xf numFmtId="181" fontId="1" fillId="0" borderId="22" xfId="47" applyNumberFormat="1" applyFont="1" applyFill="1" applyBorder="1" applyAlignment="1">
      <alignment horizontal="center" vertical="center" wrapText="1"/>
    </xf>
    <xf numFmtId="181" fontId="1" fillId="0" borderId="24" xfId="653" applyNumberFormat="1" applyFont="1" applyFill="1" applyBorder="1" applyAlignment="1">
      <alignment horizontal="center" vertical="center" wrapText="1"/>
    </xf>
    <xf numFmtId="183" fontId="1" fillId="0" borderId="22" xfId="0" applyNumberFormat="1" applyFont="1" applyFill="1" applyBorder="1" applyAlignment="1">
      <alignment horizontal="center" vertical="center"/>
    </xf>
    <xf numFmtId="181" fontId="1" fillId="0" borderId="22" xfId="0" applyNumberFormat="1" applyFont="1" applyFill="1" applyBorder="1" applyAlignment="1">
      <alignment horizontal="center" vertical="center"/>
    </xf>
    <xf numFmtId="183" fontId="1" fillId="0" borderId="24" xfId="0" applyNumberFormat="1" applyFont="1" applyFill="1" applyBorder="1" applyAlignment="1">
      <alignment horizontal="center" vertical="center" wrapText="1"/>
    </xf>
    <xf numFmtId="0" fontId="2" fillId="0" borderId="22" xfId="47" applyFont="1" applyFill="1" applyBorder="1" applyAlignment="1">
      <alignment horizontal="center" vertical="center" wrapText="1"/>
    </xf>
    <xf numFmtId="0" fontId="0" fillId="0" borderId="0" xfId="0" applyAlignment="1">
      <alignment vertical="center"/>
    </xf>
    <xf numFmtId="182" fontId="28" fillId="2" borderId="22" xfId="715" applyNumberFormat="1" applyFont="1" applyFill="1" applyBorder="1" applyAlignment="1">
      <alignment horizontal="center" vertical="center"/>
    </xf>
    <xf numFmtId="183" fontId="28" fillId="2" borderId="22" xfId="0" applyNumberFormat="1" applyFont="1" applyFill="1" applyBorder="1" applyAlignment="1">
      <alignment horizontal="center" vertical="center"/>
    </xf>
    <xf numFmtId="0" fontId="30" fillId="2" borderId="22" xfId="1482" applyFont="1" applyFill="1" applyBorder="1" applyAlignment="1">
      <alignment horizontal="center" vertical="center" wrapText="1"/>
    </xf>
    <xf numFmtId="183" fontId="97" fillId="2" borderId="28" xfId="0" applyNumberFormat="1" applyFont="1" applyFill="1" applyBorder="1" applyAlignment="1">
      <alignment horizontal="center" vertical="center"/>
    </xf>
    <xf numFmtId="183" fontId="97" fillId="2" borderId="12" xfId="0" applyNumberFormat="1" applyFont="1" applyFill="1" applyBorder="1" applyAlignment="1">
      <alignment horizontal="center" vertical="center"/>
    </xf>
    <xf numFmtId="0" fontId="28" fillId="2" borderId="22" xfId="1482" applyFont="1" applyFill="1" applyBorder="1" applyAlignment="1">
      <alignment horizontal="center" vertical="center" wrapText="1"/>
    </xf>
    <xf numFmtId="0" fontId="28" fillId="2" borderId="22" xfId="1143" applyFont="1" applyFill="1" applyBorder="1" applyAlignment="1">
      <alignment horizontal="center" vertical="center" wrapText="1"/>
    </xf>
    <xf numFmtId="182" fontId="30" fillId="2" borderId="22" xfId="1482" applyNumberFormat="1" applyFont="1" applyFill="1" applyBorder="1" applyAlignment="1">
      <alignment horizontal="center" vertical="center" wrapText="1"/>
    </xf>
    <xf numFmtId="183" fontId="30" fillId="2" borderId="22" xfId="1482" applyNumberFormat="1" applyFont="1" applyFill="1" applyBorder="1" applyAlignment="1">
      <alignment horizontal="center" vertical="center" wrapText="1"/>
    </xf>
    <xf numFmtId="0" fontId="28" fillId="4" borderId="22" xfId="1482" applyFont="1" applyFill="1" applyBorder="1" applyAlignment="1">
      <alignment horizontal="center" vertical="center" wrapText="1"/>
    </xf>
    <xf numFmtId="182" fontId="28" fillId="4" borderId="22" xfId="715" applyNumberFormat="1" applyFont="1" applyFill="1" applyBorder="1" applyAlignment="1">
      <alignment horizontal="center" vertical="center"/>
    </xf>
    <xf numFmtId="182" fontId="108" fillId="0" borderId="33" xfId="0" applyNumberFormat="1" applyFont="1" applyFill="1" applyBorder="1" applyAlignment="1">
      <alignment horizontal="center" vertical="center" wrapText="1"/>
    </xf>
    <xf numFmtId="183" fontId="34" fillId="0" borderId="22" xfId="1480" applyNumberFormat="1" applyFont="1" applyFill="1" applyBorder="1" applyAlignment="1">
      <alignment horizontal="center" vertical="center" wrapText="1"/>
    </xf>
    <xf numFmtId="183" fontId="28" fillId="0" borderId="22" xfId="0" applyNumberFormat="1" applyFont="1" applyFill="1" applyBorder="1" applyAlignment="1">
      <alignment horizontal="center" vertical="center"/>
    </xf>
    <xf numFmtId="182" fontId="108" fillId="0" borderId="22" xfId="873" applyNumberFormat="1" applyFont="1" applyFill="1" applyBorder="1" applyAlignment="1">
      <alignment horizontal="center" vertical="center" wrapText="1"/>
    </xf>
    <xf numFmtId="182" fontId="107" fillId="0" borderId="33" xfId="0" applyNumberFormat="1" applyFont="1" applyFill="1" applyBorder="1" applyAlignment="1">
      <alignment horizontal="center" vertical="center" wrapText="1"/>
    </xf>
    <xf numFmtId="0" fontId="30" fillId="4" borderId="22" xfId="1482" applyFont="1" applyFill="1" applyBorder="1" applyAlignment="1">
      <alignment horizontal="center" vertical="center" wrapText="1"/>
    </xf>
    <xf numFmtId="182" fontId="30" fillId="4" borderId="22" xfId="1482" applyNumberFormat="1" applyFont="1" applyFill="1" applyBorder="1" applyAlignment="1">
      <alignment horizontal="center" vertical="center" wrapText="1"/>
    </xf>
    <xf numFmtId="183" fontId="30" fillId="4" borderId="22" xfId="1482" applyNumberFormat="1" applyFont="1" applyFill="1" applyBorder="1" applyAlignment="1">
      <alignment horizontal="center" vertical="center" wrapText="1"/>
    </xf>
    <xf numFmtId="183" fontId="30" fillId="0" borderId="22" xfId="1482" applyNumberFormat="1" applyFont="1" applyFill="1" applyBorder="1" applyAlignment="1">
      <alignment horizontal="center" vertical="center" wrapText="1"/>
    </xf>
    <xf numFmtId="0" fontId="28" fillId="2" borderId="22" xfId="715" applyFont="1" applyFill="1" applyBorder="1" applyAlignment="1">
      <alignment horizontal="center" vertical="center" wrapText="1"/>
    </xf>
    <xf numFmtId="0" fontId="0" fillId="0" borderId="0" xfId="0" applyNumberFormat="1" applyFill="1" applyAlignment="1">
      <alignment vertical="center"/>
    </xf>
    <xf numFmtId="0" fontId="0" fillId="0" borderId="0" xfId="0" applyFill="1" applyAlignment="1">
      <alignment vertical="center"/>
    </xf>
    <xf numFmtId="0" fontId="40" fillId="0" borderId="0" xfId="0" applyNumberFormat="1" applyFont="1" applyFill="1" applyAlignment="1">
      <alignment vertical="center"/>
    </xf>
    <xf numFmtId="0" fontId="102" fillId="0" borderId="0" xfId="0" applyNumberFormat="1" applyFont="1" applyFill="1" applyAlignment="1">
      <alignment horizontal="center" vertical="center"/>
    </xf>
    <xf numFmtId="0" fontId="102" fillId="0" borderId="0" xfId="0" applyFont="1" applyFill="1" applyAlignment="1">
      <alignment horizontal="center" vertical="center"/>
    </xf>
    <xf numFmtId="0" fontId="109" fillId="0" borderId="0" xfId="0" applyNumberFormat="1" applyFont="1" applyFill="1" applyAlignment="1">
      <alignment horizontal="center" vertical="center"/>
    </xf>
    <xf numFmtId="0" fontId="6" fillId="0" borderId="22" xfId="722" applyNumberFormat="1" applyFont="1" applyFill="1" applyBorder="1" applyAlignment="1">
      <alignment horizontal="center" vertical="center" wrapText="1"/>
    </xf>
    <xf numFmtId="183" fontId="106" fillId="0" borderId="22" xfId="1483" applyNumberFormat="1" applyFont="1" applyFill="1" applyBorder="1" applyAlignment="1">
      <alignment horizontal="center" vertical="center" wrapText="1"/>
    </xf>
    <xf numFmtId="0" fontId="106" fillId="0" borderId="22" xfId="1484" applyNumberFormat="1" applyFont="1" applyFill="1" applyBorder="1" applyAlignment="1">
      <alignment horizontal="center" vertical="center"/>
    </xf>
    <xf numFmtId="183" fontId="6" fillId="0" borderId="22" xfId="1484" applyNumberFormat="1" applyFont="1" applyFill="1" applyBorder="1" applyAlignment="1">
      <alignment horizontal="center" vertical="center" wrapText="1"/>
    </xf>
    <xf numFmtId="183" fontId="106" fillId="0" borderId="22" xfId="1484" applyNumberFormat="1" applyFont="1" applyFill="1" applyBorder="1" applyAlignment="1">
      <alignment horizontal="center" vertical="center"/>
    </xf>
    <xf numFmtId="0" fontId="111" fillId="0" borderId="22" xfId="0" applyNumberFormat="1" applyFont="1" applyFill="1" applyBorder="1" applyAlignment="1">
      <alignment horizontal="center" vertical="center"/>
    </xf>
    <xf numFmtId="183" fontId="111" fillId="0" borderId="22" xfId="1484" applyNumberFormat="1" applyFont="1" applyFill="1" applyBorder="1" applyAlignment="1">
      <alignment horizontal="center" vertical="center"/>
    </xf>
    <xf numFmtId="183" fontId="111" fillId="0" borderId="22" xfId="0" applyNumberFormat="1" applyFont="1" applyFill="1" applyBorder="1" applyAlignment="1">
      <alignment horizontal="center" vertical="center"/>
    </xf>
    <xf numFmtId="183" fontId="111" fillId="0" borderId="22" xfId="1483" applyNumberFormat="1" applyFont="1" applyFill="1" applyBorder="1" applyAlignment="1">
      <alignment horizontal="center" vertical="center" wrapText="1"/>
    </xf>
    <xf numFmtId="0" fontId="6" fillId="0" borderId="22" xfId="0" applyNumberFormat="1" applyFont="1" applyFill="1" applyBorder="1" applyAlignment="1">
      <alignment horizontal="center"/>
    </xf>
    <xf numFmtId="183" fontId="106" fillId="0" borderId="22" xfId="1484" applyNumberFormat="1" applyFont="1" applyFill="1" applyBorder="1" applyAlignment="1">
      <alignment horizontal="center" vertical="center" wrapText="1"/>
    </xf>
    <xf numFmtId="183" fontId="6" fillId="0" borderId="22" xfId="745" applyNumberFormat="1" applyFont="1" applyFill="1" applyBorder="1" applyAlignment="1">
      <alignment horizontal="center" vertical="center" wrapText="1"/>
    </xf>
    <xf numFmtId="183" fontId="6" fillId="0" borderId="22" xfId="1483" applyNumberFormat="1" applyFont="1" applyFill="1" applyBorder="1" applyAlignment="1">
      <alignment horizontal="center" vertical="center" wrapText="1"/>
    </xf>
    <xf numFmtId="0" fontId="5" fillId="0" borderId="22" xfId="1482" applyNumberFormat="1" applyFont="1" applyFill="1" applyBorder="1" applyAlignment="1">
      <alignment horizontal="center" vertical="center" wrapText="1"/>
    </xf>
    <xf numFmtId="183" fontId="5" fillId="0" borderId="22" xfId="1482" applyNumberFormat="1" applyFont="1" applyFill="1" applyBorder="1" applyAlignment="1">
      <alignment horizontal="center" vertical="center" wrapText="1"/>
    </xf>
    <xf numFmtId="183" fontId="112" fillId="0" borderId="22" xfId="0" applyNumberFormat="1" applyFont="1" applyFill="1" applyBorder="1" applyAlignment="1">
      <alignment horizontal="left" vertical="center"/>
    </xf>
    <xf numFmtId="183" fontId="106" fillId="0" borderId="22" xfId="1483" applyNumberFormat="1" applyFont="1" applyFill="1" applyBorder="1" applyAlignment="1">
      <alignment horizontal="left" vertical="center"/>
    </xf>
    <xf numFmtId="183" fontId="106" fillId="0" borderId="22" xfId="1483" applyNumberFormat="1" applyFont="1" applyFill="1" applyBorder="1" applyAlignment="1">
      <alignment horizontal="left" vertical="center" wrapText="1"/>
    </xf>
    <xf numFmtId="183" fontId="111" fillId="0" borderId="22" xfId="1483" applyNumberFormat="1" applyFont="1" applyFill="1" applyBorder="1" applyAlignment="1">
      <alignment horizontal="left" vertical="center" wrapText="1"/>
    </xf>
    <xf numFmtId="0" fontId="6" fillId="0" borderId="22" xfId="0" applyNumberFormat="1" applyFont="1" applyFill="1" applyBorder="1" applyAlignment="1">
      <alignment horizontal="center" vertical="center" wrapText="1"/>
    </xf>
    <xf numFmtId="0" fontId="110" fillId="0" borderId="22" xfId="0" applyNumberFormat="1" applyFont="1" applyFill="1" applyBorder="1" applyAlignment="1">
      <alignment horizontal="center" vertical="center" wrapText="1"/>
    </xf>
    <xf numFmtId="0" fontId="6" fillId="0" borderId="22" xfId="1143" applyNumberFormat="1" applyFont="1" applyFill="1" applyBorder="1" applyAlignment="1">
      <alignment horizontal="center" vertical="center" wrapText="1"/>
    </xf>
    <xf numFmtId="183" fontId="106" fillId="0" borderId="22" xfId="1484" applyNumberFormat="1" applyFont="1" applyFill="1" applyBorder="1" applyAlignment="1">
      <alignment horizontal="left" vertical="center"/>
    </xf>
    <xf numFmtId="0" fontId="0" fillId="0" borderId="0" xfId="0" applyNumberFormat="1" applyFill="1" applyAlignment="1">
      <alignment horizontal="center" vertical="center"/>
    </xf>
    <xf numFmtId="0" fontId="101" fillId="0" borderId="0" xfId="0" applyFont="1" applyFill="1" applyAlignment="1">
      <alignment vertical="center"/>
    </xf>
    <xf numFmtId="182" fontId="0" fillId="0" borderId="0" xfId="0" applyNumberFormat="1" applyFill="1" applyAlignment="1">
      <alignment vertical="center"/>
    </xf>
    <xf numFmtId="183" fontId="0" fillId="0" borderId="0" xfId="0" applyNumberFormat="1" applyFill="1" applyAlignment="1">
      <alignment vertical="center"/>
    </xf>
    <xf numFmtId="182" fontId="102" fillId="0" borderId="0" xfId="0" applyNumberFormat="1" applyFont="1" applyFill="1" applyAlignment="1">
      <alignment horizontal="center" vertical="center"/>
    </xf>
    <xf numFmtId="183" fontId="102" fillId="0" borderId="0" xfId="0" applyNumberFormat="1" applyFont="1" applyFill="1" applyAlignment="1">
      <alignment horizontal="center" vertical="center"/>
    </xf>
    <xf numFmtId="0" fontId="0" fillId="0" borderId="8" xfId="0" applyFill="1" applyBorder="1" applyAlignment="1">
      <alignment horizontal="center" vertical="center"/>
    </xf>
    <xf numFmtId="0" fontId="9" fillId="0" borderId="22" xfId="1479" applyFont="1" applyFill="1" applyBorder="1" applyAlignment="1">
      <alignment horizontal="center" vertical="center" wrapText="1"/>
    </xf>
    <xf numFmtId="182" fontId="28" fillId="0" borderId="22" xfId="723" applyNumberFormat="1" applyFont="1" applyFill="1" applyBorder="1" applyAlignment="1">
      <alignment horizontal="center" vertical="center" wrapText="1"/>
    </xf>
    <xf numFmtId="183" fontId="28" fillId="0" borderId="22" xfId="723" applyNumberFormat="1" applyFont="1" applyFill="1" applyBorder="1" applyAlignment="1">
      <alignment horizontal="center" vertical="center" wrapText="1"/>
    </xf>
    <xf numFmtId="183" fontId="9" fillId="0" borderId="6" xfId="1479" applyNumberFormat="1" applyFont="1" applyFill="1" applyBorder="1" applyAlignment="1">
      <alignment horizontal="center" vertical="center" wrapText="1"/>
    </xf>
    <xf numFmtId="183" fontId="104" fillId="0" borderId="6" xfId="0" applyNumberFormat="1" applyFont="1" applyFill="1" applyBorder="1" applyAlignment="1">
      <alignment horizontal="center" vertical="center" wrapText="1"/>
    </xf>
    <xf numFmtId="183" fontId="96" fillId="0" borderId="6" xfId="0" applyNumberFormat="1" applyFont="1" applyFill="1" applyBorder="1" applyAlignment="1">
      <alignment horizontal="center" vertical="center" wrapText="1"/>
    </xf>
    <xf numFmtId="182" fontId="28" fillId="0" borderId="22" xfId="715" applyNumberFormat="1" applyFont="1" applyFill="1" applyBorder="1" applyAlignment="1">
      <alignment horizontal="center" vertical="center"/>
    </xf>
    <xf numFmtId="183" fontId="34" fillId="0" borderId="22" xfId="745" applyNumberFormat="1" applyFont="1" applyFill="1" applyBorder="1" applyAlignment="1">
      <alignment horizontal="center" vertical="center" wrapText="1"/>
    </xf>
    <xf numFmtId="0" fontId="30" fillId="0" borderId="22" xfId="1482" applyFont="1" applyFill="1" applyBorder="1" applyAlignment="1">
      <alignment horizontal="center" vertical="center" wrapText="1"/>
    </xf>
    <xf numFmtId="182" fontId="97" fillId="0" borderId="28" xfId="0" applyNumberFormat="1" applyFont="1" applyFill="1" applyBorder="1" applyAlignment="1">
      <alignment horizontal="center" vertical="center"/>
    </xf>
    <xf numFmtId="183" fontId="97" fillId="0" borderId="28" xfId="0" applyNumberFormat="1" applyFont="1" applyFill="1" applyBorder="1" applyAlignment="1">
      <alignment horizontal="center" vertical="center"/>
    </xf>
    <xf numFmtId="183" fontId="97" fillId="0" borderId="12" xfId="0" applyNumberFormat="1" applyFont="1" applyFill="1" applyBorder="1" applyAlignment="1">
      <alignment horizontal="center" vertical="center"/>
    </xf>
    <xf numFmtId="0" fontId="28" fillId="0" borderId="22" xfId="1482" applyFont="1" applyFill="1" applyBorder="1" applyAlignment="1">
      <alignment horizontal="center" vertical="center" wrapText="1"/>
    </xf>
    <xf numFmtId="183" fontId="34" fillId="0" borderId="22" xfId="1482" applyNumberFormat="1" applyFont="1" applyFill="1" applyBorder="1" applyAlignment="1">
      <alignment horizontal="center" vertical="center" wrapText="1"/>
    </xf>
    <xf numFmtId="0" fontId="28" fillId="0" borderId="22" xfId="1143" applyFont="1" applyFill="1" applyBorder="1" applyAlignment="1">
      <alignment horizontal="center" vertical="center" wrapText="1"/>
    </xf>
    <xf numFmtId="0" fontId="21" fillId="0" borderId="0" xfId="0" applyFont="1" applyFill="1" applyAlignment="1">
      <alignment vertical="center"/>
    </xf>
    <xf numFmtId="182" fontId="30" fillId="0" borderId="22" xfId="1482" applyNumberFormat="1" applyFont="1" applyFill="1" applyBorder="1" applyAlignment="1">
      <alignment horizontal="center" vertical="center" wrapText="1"/>
    </xf>
    <xf numFmtId="183" fontId="105" fillId="0" borderId="22" xfId="1483" applyNumberFormat="1" applyFont="1" applyFill="1" applyBorder="1" applyAlignment="1">
      <alignment horizontal="center" vertical="center" wrapText="1"/>
    </xf>
    <xf numFmtId="183" fontId="34" fillId="0" borderId="22" xfId="1483" applyNumberFormat="1" applyFont="1" applyFill="1" applyBorder="1" applyAlignment="1">
      <alignment horizontal="center" vertical="center" wrapText="1"/>
    </xf>
    <xf numFmtId="183" fontId="34" fillId="0" borderId="22" xfId="1484" applyNumberFormat="1" applyFont="1" applyFill="1" applyBorder="1" applyAlignment="1">
      <alignment horizontal="center" vertical="center" wrapText="1"/>
    </xf>
    <xf numFmtId="0" fontId="98" fillId="0" borderId="0" xfId="0" applyFont="1" applyFill="1" applyAlignment="1">
      <alignment vertical="center"/>
    </xf>
    <xf numFmtId="0" fontId="28" fillId="0" borderId="22" xfId="715" applyFont="1" applyFill="1" applyBorder="1" applyAlignment="1">
      <alignment horizontal="center" vertical="center" wrapText="1"/>
    </xf>
    <xf numFmtId="182" fontId="103" fillId="0" borderId="33" xfId="0" applyNumberFormat="1" applyFont="1" applyFill="1" applyBorder="1" applyAlignment="1">
      <alignment horizontal="center" vertical="center" wrapText="1"/>
    </xf>
    <xf numFmtId="182" fontId="103" fillId="0" borderId="0" xfId="0" applyNumberFormat="1" applyFont="1" applyFill="1" applyBorder="1" applyAlignment="1">
      <alignment horizontal="center" vertical="center" wrapText="1"/>
    </xf>
    <xf numFmtId="182" fontId="32" fillId="0" borderId="22" xfId="1143" applyNumberFormat="1" applyFont="1" applyFill="1" applyBorder="1" applyAlignment="1">
      <alignment horizontal="center" vertical="center" wrapText="1"/>
    </xf>
    <xf numFmtId="182" fontId="103" fillId="0" borderId="34" xfId="0" applyNumberFormat="1" applyFont="1" applyFill="1" applyBorder="1" applyAlignment="1">
      <alignment horizontal="center" vertical="center" wrapText="1"/>
    </xf>
    <xf numFmtId="182" fontId="103" fillId="0" borderId="22" xfId="0" applyNumberFormat="1" applyFont="1" applyFill="1" applyBorder="1" applyAlignment="1">
      <alignment horizontal="center" vertical="center" wrapText="1"/>
    </xf>
    <xf numFmtId="0" fontId="40" fillId="0" borderId="0" xfId="0" applyFont="1" applyFill="1" applyAlignment="1">
      <alignment vertical="center"/>
    </xf>
    <xf numFmtId="0" fontId="102" fillId="0" borderId="0" xfId="0" applyFont="1" applyFill="1" applyAlignment="1">
      <alignment horizontal="left" vertical="center"/>
    </xf>
    <xf numFmtId="0" fontId="0" fillId="0" borderId="22" xfId="0" applyFill="1" applyBorder="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center"/>
    </xf>
    <xf numFmtId="183" fontId="19" fillId="0" borderId="22" xfId="0" applyNumberFormat="1" applyFont="1" applyFill="1" applyBorder="1" applyAlignment="1">
      <alignment horizontal="center" vertical="center"/>
    </xf>
    <xf numFmtId="183" fontId="24" fillId="0" borderId="22" xfId="1482" applyNumberFormat="1" applyFont="1" applyFill="1" applyBorder="1" applyAlignment="1">
      <alignment horizontal="center" vertical="center" wrapText="1"/>
    </xf>
    <xf numFmtId="0" fontId="22" fillId="4" borderId="22" xfId="1143" applyFont="1" applyFill="1" applyBorder="1" applyAlignment="1">
      <alignment horizontal="center" vertical="center" wrapText="1"/>
    </xf>
    <xf numFmtId="183" fontId="22" fillId="4" borderId="22" xfId="1143" applyNumberFormat="1" applyFont="1" applyFill="1" applyBorder="1" applyAlignment="1">
      <alignment horizontal="center" vertical="center" wrapText="1"/>
    </xf>
    <xf numFmtId="180" fontId="22" fillId="4" borderId="22" xfId="1143" applyNumberFormat="1" applyFont="1" applyFill="1" applyBorder="1" applyAlignment="1">
      <alignment horizontal="center" vertical="center" wrapText="1"/>
    </xf>
    <xf numFmtId="180" fontId="22" fillId="0" borderId="22" xfId="1143" applyNumberFormat="1" applyFont="1" applyFill="1" applyBorder="1" applyAlignment="1">
      <alignment horizontal="center" vertical="center" wrapText="1"/>
    </xf>
    <xf numFmtId="10" fontId="22" fillId="4" borderId="22" xfId="1143" applyNumberFormat="1" applyFont="1" applyFill="1" applyBorder="1" applyAlignment="1">
      <alignment horizontal="center" vertical="center" wrapText="1"/>
    </xf>
    <xf numFmtId="183" fontId="27" fillId="4" borderId="22" xfId="1143" applyNumberFormat="1" applyFont="1" applyFill="1" applyBorder="1" applyAlignment="1">
      <alignment horizontal="center" vertical="center" wrapText="1"/>
    </xf>
    <xf numFmtId="0" fontId="53" fillId="22" borderId="22" xfId="1143" applyFont="1" applyFill="1" applyBorder="1" applyAlignment="1">
      <alignment horizontal="left" vertical="center" wrapText="1"/>
    </xf>
    <xf numFmtId="0" fontId="18" fillId="0" borderId="22" xfId="1143" applyFont="1" applyFill="1" applyBorder="1" applyAlignment="1">
      <alignment horizontal="left" vertical="center" wrapText="1"/>
    </xf>
    <xf numFmtId="183" fontId="27" fillId="0" borderId="22" xfId="1143" applyNumberFormat="1" applyFont="1" applyFill="1" applyBorder="1" applyAlignment="1">
      <alignment horizontal="center" vertical="center" wrapText="1"/>
    </xf>
    <xf numFmtId="0" fontId="18" fillId="4" borderId="22" xfId="1143" applyFont="1" applyFill="1" applyBorder="1" applyAlignment="1">
      <alignment horizontal="left" vertical="center" wrapText="1"/>
    </xf>
    <xf numFmtId="0" fontId="0" fillId="0" borderId="0" xfId="0" applyAlignment="1">
      <alignment horizontal="center"/>
    </xf>
    <xf numFmtId="179" fontId="32" fillId="2" borderId="0" xfId="0" applyNumberFormat="1" applyFont="1" applyFill="1" applyBorder="1" applyAlignment="1">
      <alignment horizontal="center" vertical="center" wrapText="1"/>
    </xf>
    <xf numFmtId="179" fontId="32" fillId="2" borderId="0" xfId="0" applyNumberFormat="1" applyFont="1" applyFill="1" applyAlignment="1">
      <alignment vertical="center"/>
    </xf>
    <xf numFmtId="0" fontId="40" fillId="2" borderId="0" xfId="0" applyFont="1" applyFill="1" applyAlignment="1">
      <alignment horizontal="center" vertical="center"/>
    </xf>
    <xf numFmtId="181" fontId="40" fillId="2" borderId="0" xfId="0" applyNumberFormat="1" applyFont="1" applyFill="1" applyAlignment="1">
      <alignment horizontal="center" vertical="center"/>
    </xf>
    <xf numFmtId="181" fontId="9" fillId="0" borderId="22" xfId="653" applyNumberFormat="1" applyFont="1" applyBorder="1" applyAlignment="1">
      <alignment horizontal="center" vertical="center" wrapText="1"/>
    </xf>
    <xf numFmtId="179" fontId="9" fillId="2" borderId="22" xfId="47" applyNumberFormat="1" applyFont="1" applyFill="1" applyBorder="1" applyAlignment="1">
      <alignment horizontal="center" vertical="center" wrapText="1"/>
    </xf>
    <xf numFmtId="179" fontId="9" fillId="0" borderId="22" xfId="47" applyNumberFormat="1" applyFont="1" applyFill="1" applyBorder="1" applyAlignment="1">
      <alignment horizontal="center" vertical="center" wrapText="1"/>
    </xf>
    <xf numFmtId="181" fontId="9" fillId="0" borderId="22" xfId="653" applyNumberFormat="1" applyFont="1" applyBorder="1" applyAlignment="1">
      <alignment horizontal="center" vertical="center"/>
    </xf>
    <xf numFmtId="181" fontId="9" fillId="2" borderId="22" xfId="653" applyNumberFormat="1" applyFont="1" applyFill="1" applyBorder="1" applyAlignment="1">
      <alignment horizontal="center" vertical="center"/>
    </xf>
    <xf numFmtId="177" fontId="36" fillId="2" borderId="22" xfId="0" applyNumberFormat="1" applyFont="1" applyFill="1" applyBorder="1" applyAlignment="1">
      <alignment horizontal="center" vertical="center"/>
    </xf>
    <xf numFmtId="0" fontId="31" fillId="0" borderId="22" xfId="0" applyFont="1" applyBorder="1"/>
    <xf numFmtId="0" fontId="29" fillId="0" borderId="22" xfId="0" applyFont="1" applyBorder="1"/>
    <xf numFmtId="0" fontId="9" fillId="2" borderId="22" xfId="47" applyFont="1" applyFill="1" applyBorder="1" applyAlignment="1">
      <alignment horizontal="left" vertical="center" wrapText="1"/>
    </xf>
    <xf numFmtId="177" fontId="34" fillId="2" borderId="22" xfId="0" applyNumberFormat="1" applyFont="1" applyFill="1" applyBorder="1" applyAlignment="1">
      <alignment horizontal="center" vertical="center"/>
    </xf>
    <xf numFmtId="177" fontId="9" fillId="2" borderId="22" xfId="0" applyNumberFormat="1" applyFont="1" applyFill="1" applyBorder="1" applyAlignment="1">
      <alignment horizontal="center" vertical="center"/>
    </xf>
    <xf numFmtId="177" fontId="9" fillId="2" borderId="22" xfId="47" applyNumberFormat="1" applyFont="1" applyFill="1" applyBorder="1" applyAlignment="1">
      <alignment horizontal="center" vertical="center"/>
    </xf>
    <xf numFmtId="0" fontId="9" fillId="0" borderId="22" xfId="47" applyFont="1" applyFill="1" applyBorder="1" applyAlignment="1">
      <alignment horizontal="left" vertical="center" wrapText="1"/>
    </xf>
    <xf numFmtId="179" fontId="38" fillId="0" borderId="22" xfId="47" applyNumberFormat="1" applyFont="1" applyFill="1" applyBorder="1" applyAlignment="1">
      <alignment horizontal="center" vertical="center" wrapText="1"/>
    </xf>
    <xf numFmtId="0" fontId="35" fillId="0" borderId="22" xfId="47" applyFont="1" applyFill="1" applyBorder="1" applyAlignment="1">
      <alignment vertical="center" wrapText="1"/>
    </xf>
    <xf numFmtId="177" fontId="30" fillId="5" borderId="22" xfId="0" applyNumberFormat="1" applyFont="1" applyFill="1" applyBorder="1" applyAlignment="1">
      <alignment horizontal="center" vertical="center"/>
    </xf>
    <xf numFmtId="0" fontId="9" fillId="0" borderId="22" xfId="47" applyFont="1" applyFill="1" applyBorder="1" applyAlignment="1">
      <alignment vertical="center" wrapText="1"/>
    </xf>
    <xf numFmtId="0" fontId="42" fillId="0" borderId="22" xfId="47" applyFont="1" applyFill="1" applyBorder="1" applyAlignment="1">
      <alignment vertical="center" wrapText="1"/>
    </xf>
    <xf numFmtId="0" fontId="9" fillId="0" borderId="22" xfId="0" applyFont="1" applyFill="1" applyBorder="1" applyAlignment="1">
      <alignment horizontal="center" vertical="center"/>
    </xf>
    <xf numFmtId="0" fontId="42" fillId="0" borderId="22" xfId="47" applyFont="1" applyFill="1" applyBorder="1" applyAlignment="1">
      <alignment horizontal="center" vertical="center" wrapText="1"/>
    </xf>
    <xf numFmtId="0" fontId="43" fillId="2" borderId="0" xfId="47" applyFont="1" applyFill="1" applyBorder="1" applyAlignment="1">
      <alignment horizontal="center" vertical="center" wrapText="1"/>
    </xf>
    <xf numFmtId="9" fontId="44" fillId="0" borderId="0" xfId="47" applyNumberFormat="1" applyFont="1" applyBorder="1" applyAlignment="1">
      <alignment horizontal="center" vertical="center" wrapText="1"/>
    </xf>
    <xf numFmtId="9" fontId="12" fillId="0" borderId="0" xfId="47" applyNumberFormat="1" applyFont="1" applyBorder="1" applyAlignment="1">
      <alignment horizontal="center" vertical="center" wrapText="1"/>
    </xf>
    <xf numFmtId="177" fontId="48" fillId="0" borderId="0" xfId="653" applyNumberFormat="1" applyFont="1" applyAlignment="1">
      <alignment horizontal="center" vertical="center" wrapText="1"/>
    </xf>
    <xf numFmtId="177" fontId="1" fillId="2" borderId="0" xfId="47" applyNumberFormat="1" applyFont="1" applyFill="1" applyAlignment="1">
      <alignment horizontal="center" vertical="center" wrapText="1"/>
    </xf>
    <xf numFmtId="184" fontId="43" fillId="2" borderId="8" xfId="653" applyNumberFormat="1" applyFont="1" applyFill="1" applyBorder="1" applyAlignment="1">
      <alignment horizontal="right" vertical="center" wrapText="1"/>
    </xf>
    <xf numFmtId="184" fontId="1" fillId="2" borderId="8" xfId="653" applyNumberFormat="1" applyFont="1" applyFill="1" applyBorder="1" applyAlignment="1">
      <alignment horizontal="right" vertical="center" wrapText="1"/>
    </xf>
    <xf numFmtId="177" fontId="0" fillId="0" borderId="0" xfId="653" applyNumberFormat="1" applyFont="1" applyAlignment="1">
      <alignment horizontal="center" vertical="center" wrapText="1"/>
    </xf>
    <xf numFmtId="177" fontId="1" fillId="2" borderId="8" xfId="653" applyNumberFormat="1" applyFont="1" applyFill="1" applyBorder="1" applyAlignment="1">
      <alignment horizontal="right" vertical="center" wrapText="1"/>
    </xf>
    <xf numFmtId="9" fontId="1" fillId="0" borderId="26" xfId="47" applyNumberFormat="1" applyFont="1" applyBorder="1" applyAlignment="1">
      <alignment horizontal="center" vertical="center" wrapText="1"/>
    </xf>
    <xf numFmtId="0" fontId="1" fillId="4" borderId="26" xfId="1143" applyFont="1" applyFill="1" applyBorder="1" applyAlignment="1">
      <alignment horizontal="center" vertical="center" wrapText="1"/>
    </xf>
    <xf numFmtId="181" fontId="1" fillId="2" borderId="22" xfId="47" applyNumberFormat="1" applyFont="1" applyFill="1" applyBorder="1" applyAlignment="1">
      <alignment horizontal="center" vertical="center" wrapText="1"/>
    </xf>
    <xf numFmtId="179" fontId="45" fillId="2" borderId="22" xfId="47" applyNumberFormat="1" applyFont="1" applyFill="1" applyBorder="1" applyAlignment="1">
      <alignment horizontal="center" vertical="center" wrapText="1"/>
    </xf>
    <xf numFmtId="181" fontId="4" fillId="2" borderId="22" xfId="47" applyNumberFormat="1" applyFont="1" applyFill="1" applyBorder="1" applyAlignment="1">
      <alignment horizontal="center" vertical="center" wrapText="1"/>
    </xf>
    <xf numFmtId="177" fontId="4" fillId="2" borderId="22" xfId="47" applyNumberFormat="1" applyFont="1" applyFill="1" applyBorder="1" applyAlignment="1">
      <alignment horizontal="center" vertical="center" wrapText="1"/>
    </xf>
    <xf numFmtId="179" fontId="17" fillId="2" borderId="22" xfId="47" applyNumberFormat="1" applyFont="1" applyFill="1" applyBorder="1" applyAlignment="1">
      <alignment horizontal="center" vertical="center" wrapText="1"/>
    </xf>
    <xf numFmtId="9" fontId="17" fillId="0" borderId="22" xfId="47" applyNumberFormat="1" applyFont="1" applyBorder="1" applyAlignment="1">
      <alignment horizontal="center" vertical="center" wrapText="1"/>
    </xf>
    <xf numFmtId="9" fontId="2" fillId="0" borderId="22" xfId="47" applyNumberFormat="1" applyFont="1" applyBorder="1" applyAlignment="1">
      <alignment horizontal="center" vertical="center" wrapText="1"/>
    </xf>
    <xf numFmtId="181" fontId="2" fillId="0" borderId="22" xfId="47" applyNumberFormat="1" applyFont="1" applyFill="1" applyBorder="1" applyAlignment="1">
      <alignment horizontal="center" vertical="center" wrapText="1"/>
    </xf>
    <xf numFmtId="181" fontId="2" fillId="2" borderId="22" xfId="47" applyNumberFormat="1" applyFont="1" applyFill="1" applyBorder="1" applyAlignment="1">
      <alignment horizontal="center" vertical="center" wrapText="1"/>
    </xf>
    <xf numFmtId="177" fontId="27" fillId="0" borderId="22" xfId="653" applyNumberFormat="1" applyFont="1" applyBorder="1" applyAlignment="1">
      <alignment horizontal="center" vertical="center" wrapText="1"/>
    </xf>
    <xf numFmtId="177" fontId="2" fillId="2" borderId="22" xfId="47" applyNumberFormat="1" applyFont="1" applyFill="1" applyBorder="1" applyAlignment="1">
      <alignment horizontal="center" vertical="center" wrapText="1"/>
    </xf>
    <xf numFmtId="179" fontId="45" fillId="0" borderId="22" xfId="47" applyNumberFormat="1" applyFont="1" applyFill="1" applyBorder="1" applyAlignment="1">
      <alignment horizontal="center" vertical="center" wrapText="1"/>
    </xf>
    <xf numFmtId="177" fontId="25" fillId="0" borderId="22" xfId="47" applyNumberFormat="1" applyFont="1" applyFill="1" applyBorder="1" applyAlignment="1">
      <alignment horizontal="center" vertical="center" wrapText="1"/>
    </xf>
    <xf numFmtId="181" fontId="35" fillId="0" borderId="23" xfId="47" applyNumberFormat="1" applyFont="1" applyBorder="1" applyAlignment="1">
      <alignment vertical="center" wrapText="1"/>
    </xf>
    <xf numFmtId="181" fontId="35" fillId="0" borderId="23" xfId="47" applyNumberFormat="1" applyFont="1" applyFill="1" applyBorder="1" applyAlignment="1">
      <alignment vertical="center" wrapText="1"/>
    </xf>
    <xf numFmtId="181" fontId="14" fillId="0" borderId="22" xfId="47" applyNumberFormat="1" applyFont="1" applyFill="1" applyBorder="1" applyAlignment="1">
      <alignment horizontal="center" vertical="center" wrapText="1"/>
    </xf>
    <xf numFmtId="181" fontId="14" fillId="2" borderId="22" xfId="47" applyNumberFormat="1" applyFont="1" applyFill="1" applyBorder="1" applyAlignment="1">
      <alignment horizontal="center" vertical="center" wrapText="1"/>
    </xf>
    <xf numFmtId="181" fontId="35" fillId="0" borderId="22" xfId="47" applyNumberFormat="1" applyFont="1" applyFill="1" applyBorder="1" applyAlignment="1">
      <alignment horizontal="center" vertical="center" wrapText="1"/>
    </xf>
    <xf numFmtId="182" fontId="17" fillId="2" borderId="22" xfId="47" applyNumberFormat="1" applyFont="1" applyFill="1" applyBorder="1" applyAlignment="1">
      <alignment horizontal="center" vertical="center" wrapText="1"/>
    </xf>
    <xf numFmtId="9" fontId="17" fillId="0" borderId="22" xfId="47" applyNumberFormat="1" applyFont="1" applyFill="1" applyBorder="1" applyAlignment="1">
      <alignment horizontal="center" vertical="center" wrapText="1"/>
    </xf>
    <xf numFmtId="177" fontId="7" fillId="2" borderId="22" xfId="47" applyNumberFormat="1" applyFont="1" applyFill="1" applyBorder="1" applyAlignment="1">
      <alignment horizontal="center" vertical="center" wrapText="1"/>
    </xf>
    <xf numFmtId="0" fontId="50" fillId="0" borderId="22" xfId="47" applyFont="1" applyFill="1" applyBorder="1" applyAlignment="1">
      <alignment horizontal="left" vertical="center" wrapText="1"/>
    </xf>
    <xf numFmtId="9" fontId="2" fillId="31" borderId="22" xfId="47" applyNumberFormat="1" applyFont="1" applyFill="1" applyBorder="1" applyAlignment="1">
      <alignment horizontal="center" vertical="center" wrapText="1"/>
    </xf>
    <xf numFmtId="9" fontId="17" fillId="2" borderId="22" xfId="47" applyNumberFormat="1" applyFont="1" applyFill="1" applyBorder="1" applyAlignment="1">
      <alignment horizontal="center" vertical="center" wrapText="1"/>
    </xf>
    <xf numFmtId="9" fontId="2" fillId="2" borderId="22" xfId="47" applyNumberFormat="1" applyFont="1" applyFill="1" applyBorder="1" applyAlignment="1">
      <alignment horizontal="center" vertical="center" wrapText="1"/>
    </xf>
    <xf numFmtId="181" fontId="4" fillId="0" borderId="22" xfId="47" applyNumberFormat="1" applyFont="1" applyBorder="1" applyAlignment="1">
      <alignment horizontal="center" vertical="center" wrapText="1"/>
    </xf>
    <xf numFmtId="179" fontId="45" fillId="0" borderId="22" xfId="47" applyNumberFormat="1" applyFont="1" applyBorder="1" applyAlignment="1">
      <alignment horizontal="center" vertical="center" wrapText="1"/>
    </xf>
    <xf numFmtId="9" fontId="4" fillId="0" borderId="22" xfId="47" applyNumberFormat="1" applyFont="1" applyBorder="1" applyAlignment="1">
      <alignment horizontal="center" vertical="center" wrapText="1"/>
    </xf>
    <xf numFmtId="181" fontId="14" fillId="0" borderId="22" xfId="47" applyNumberFormat="1" applyFont="1" applyBorder="1" applyAlignment="1">
      <alignment horizontal="center" vertical="center" wrapText="1"/>
    </xf>
    <xf numFmtId="177" fontId="25" fillId="0" borderId="22" xfId="47" applyNumberFormat="1" applyFont="1" applyBorder="1" applyAlignment="1">
      <alignment horizontal="center" vertical="center" wrapText="1"/>
    </xf>
    <xf numFmtId="182" fontId="17" fillId="0" borderId="22" xfId="47" applyNumberFormat="1" applyFont="1" applyFill="1" applyBorder="1" applyAlignment="1">
      <alignment horizontal="center" vertical="center" wrapText="1"/>
    </xf>
    <xf numFmtId="177" fontId="2" fillId="0" borderId="22" xfId="47" applyNumberFormat="1" applyFont="1" applyFill="1" applyBorder="1" applyAlignment="1">
      <alignment horizontal="center" vertical="center" wrapText="1"/>
    </xf>
    <xf numFmtId="177" fontId="27" fillId="0" borderId="22" xfId="47" applyNumberFormat="1" applyFont="1" applyFill="1" applyBorder="1" applyAlignment="1">
      <alignment horizontal="center" vertical="center" wrapText="1"/>
    </xf>
    <xf numFmtId="0" fontId="9" fillId="4" borderId="22" xfId="47" applyFont="1" applyFill="1" applyBorder="1" applyAlignment="1">
      <alignment horizontal="center" vertical="center" wrapText="1"/>
    </xf>
    <xf numFmtId="182" fontId="7" fillId="2" borderId="22" xfId="47" applyNumberFormat="1" applyFont="1" applyFill="1" applyBorder="1" applyAlignment="1">
      <alignment horizontal="center" vertical="center" wrapText="1"/>
    </xf>
    <xf numFmtId="9" fontId="16" fillId="0" borderId="22" xfId="47" applyNumberFormat="1" applyFont="1" applyBorder="1" applyAlignment="1">
      <alignment horizontal="center" vertical="center" wrapText="1"/>
    </xf>
    <xf numFmtId="0" fontId="50" fillId="0" borderId="22" xfId="47" applyFont="1" applyFill="1" applyBorder="1" applyAlignment="1">
      <alignment horizontal="center" vertical="center" wrapText="1"/>
    </xf>
    <xf numFmtId="0" fontId="50" fillId="2" borderId="22" xfId="47" applyFont="1" applyFill="1" applyBorder="1" applyAlignment="1">
      <alignment horizontal="left" vertical="center" wrapText="1"/>
    </xf>
    <xf numFmtId="0" fontId="51" fillId="0" borderId="22" xfId="47" applyFont="1" applyFill="1" applyBorder="1" applyAlignment="1">
      <alignment horizontal="left" vertical="center" wrapText="1"/>
    </xf>
    <xf numFmtId="182" fontId="17" fillId="32" borderId="22" xfId="47" applyNumberFormat="1" applyFont="1" applyFill="1" applyBorder="1" applyAlignment="1">
      <alignment horizontal="center" vertical="center" wrapText="1"/>
    </xf>
    <xf numFmtId="0" fontId="4" fillId="0" borderId="22" xfId="47" applyFont="1" applyBorder="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179" fontId="1" fillId="0" borderId="22" xfId="47" applyNumberFormat="1" applyFont="1" applyBorder="1" applyAlignment="1">
      <alignment horizontal="center" vertical="center" wrapText="1"/>
    </xf>
    <xf numFmtId="9" fontId="1" fillId="0" borderId="22" xfId="47" applyNumberFormat="1" applyFont="1" applyBorder="1" applyAlignment="1">
      <alignment horizontal="center" vertical="center" wrapText="1"/>
    </xf>
    <xf numFmtId="0" fontId="1" fillId="4" borderId="22" xfId="1143" applyFont="1" applyFill="1" applyBorder="1" applyAlignment="1">
      <alignment horizontal="center" vertical="center" wrapText="1"/>
    </xf>
    <xf numFmtId="183" fontId="0" fillId="0" borderId="22" xfId="0" applyNumberFormat="1" applyBorder="1"/>
    <xf numFmtId="179" fontId="4" fillId="0" borderId="22" xfId="47" applyNumberFormat="1" applyFont="1" applyBorder="1" applyAlignment="1">
      <alignment horizontal="center" vertical="center" wrapText="1"/>
    </xf>
    <xf numFmtId="179" fontId="2" fillId="0" borderId="22" xfId="47" applyNumberFormat="1" applyFont="1" applyBorder="1" applyAlignment="1">
      <alignment horizontal="center" vertical="center" wrapText="1"/>
    </xf>
    <xf numFmtId="183" fontId="10" fillId="0" borderId="22" xfId="653" applyNumberFormat="1" applyFont="1" applyBorder="1" applyAlignment="1">
      <alignment horizontal="center" vertical="center"/>
    </xf>
    <xf numFmtId="181" fontId="10" fillId="0" borderId="22" xfId="653" applyNumberFormat="1" applyFont="1" applyBorder="1" applyAlignment="1">
      <alignment horizontal="center" vertical="center"/>
    </xf>
    <xf numFmtId="183" fontId="0" fillId="0" borderId="22" xfId="0" applyNumberFormat="1" applyBorder="1" applyAlignment="1">
      <alignment horizontal="center" vertical="center"/>
    </xf>
    <xf numFmtId="183" fontId="4" fillId="0" borderId="22" xfId="47" applyNumberFormat="1" applyFont="1" applyBorder="1" applyAlignment="1">
      <alignment horizontal="center" vertical="center" wrapText="1"/>
    </xf>
    <xf numFmtId="183" fontId="2" fillId="0" borderId="22" xfId="47" applyNumberFormat="1" applyFont="1" applyFill="1" applyBorder="1" applyAlignment="1">
      <alignment horizontal="center" vertical="center" wrapText="1"/>
    </xf>
    <xf numFmtId="181" fontId="4" fillId="0" borderId="23" xfId="47" applyNumberFormat="1" applyFont="1" applyBorder="1" applyAlignment="1">
      <alignment vertical="center" wrapText="1"/>
    </xf>
    <xf numFmtId="179" fontId="14" fillId="0" borderId="22" xfId="47" applyNumberFormat="1" applyFont="1" applyBorder="1" applyAlignment="1">
      <alignment horizontal="center" vertical="center" wrapText="1"/>
    </xf>
    <xf numFmtId="183" fontId="14" fillId="0" borderId="22" xfId="47" applyNumberFormat="1" applyFont="1" applyBorder="1" applyAlignment="1">
      <alignment horizontal="center" vertical="center" wrapText="1"/>
    </xf>
    <xf numFmtId="0" fontId="2" fillId="4" borderId="22" xfId="47" applyFont="1" applyFill="1" applyBorder="1" applyAlignment="1">
      <alignment horizontal="center" vertical="center" wrapText="1"/>
    </xf>
    <xf numFmtId="179" fontId="2" fillId="4" borderId="22" xfId="47" applyNumberFormat="1" applyFont="1" applyFill="1" applyBorder="1" applyAlignment="1">
      <alignment horizontal="center" vertical="center" wrapText="1"/>
    </xf>
    <xf numFmtId="181" fontId="2" fillId="4" borderId="22" xfId="47" applyNumberFormat="1" applyFont="1" applyFill="1" applyBorder="1" applyAlignment="1">
      <alignment horizontal="center" vertical="center" wrapText="1"/>
    </xf>
    <xf numFmtId="183" fontId="10" fillId="4" borderId="22" xfId="653" applyNumberFormat="1" applyFont="1" applyFill="1" applyBorder="1" applyAlignment="1">
      <alignment horizontal="center" vertical="center"/>
    </xf>
    <xf numFmtId="0" fontId="2" fillId="2" borderId="22" xfId="47" applyFont="1" applyFill="1" applyBorder="1" applyAlignment="1">
      <alignment horizontal="left" vertical="center" wrapText="1"/>
    </xf>
    <xf numFmtId="179" fontId="32" fillId="2" borderId="0" xfId="0" applyNumberFormat="1" applyFont="1" applyFill="1" applyAlignment="1">
      <alignment vertical="center" wrapText="1"/>
    </xf>
    <xf numFmtId="181" fontId="32" fillId="2" borderId="0" xfId="0" applyNumberFormat="1" applyFont="1" applyFill="1" applyAlignment="1">
      <alignment vertical="center"/>
    </xf>
    <xf numFmtId="179" fontId="36" fillId="2" borderId="22" xfId="0" applyNumberFormat="1" applyFont="1" applyFill="1" applyBorder="1" applyAlignment="1">
      <alignment horizontal="center" vertical="center"/>
    </xf>
    <xf numFmtId="177" fontId="36" fillId="0" borderId="22" xfId="47" applyNumberFormat="1" applyFont="1" applyFill="1" applyBorder="1" applyAlignment="1">
      <alignment horizontal="center" vertical="center" wrapText="1"/>
    </xf>
    <xf numFmtId="179" fontId="34" fillId="2" borderId="22" xfId="0" applyNumberFormat="1" applyFont="1" applyFill="1" applyBorder="1" applyAlignment="1">
      <alignment horizontal="center" vertical="center"/>
    </xf>
    <xf numFmtId="177" fontId="34" fillId="2" borderId="22" xfId="47" applyNumberFormat="1" applyFont="1" applyFill="1" applyBorder="1" applyAlignment="1">
      <alignment horizontal="center" vertical="center" wrapText="1"/>
    </xf>
    <xf numFmtId="177" fontId="93" fillId="2" borderId="22" xfId="0" applyNumberFormat="1" applyFont="1" applyFill="1" applyBorder="1" applyAlignment="1">
      <alignment horizontal="center" vertical="center"/>
    </xf>
    <xf numFmtId="177" fontId="34" fillId="0" borderId="22" xfId="47" applyNumberFormat="1" applyFont="1" applyFill="1" applyBorder="1" applyAlignment="1">
      <alignment horizontal="center" vertical="center" wrapText="1"/>
    </xf>
    <xf numFmtId="179" fontId="34" fillId="0" borderId="22" xfId="0" applyNumberFormat="1" applyFont="1" applyFill="1" applyBorder="1" applyAlignment="1">
      <alignment horizontal="center" vertical="center"/>
    </xf>
    <xf numFmtId="179" fontId="36" fillId="0" borderId="22" xfId="0" applyNumberFormat="1" applyFont="1" applyFill="1" applyBorder="1" applyAlignment="1">
      <alignment horizontal="center" vertical="center"/>
    </xf>
    <xf numFmtId="179" fontId="39" fillId="2" borderId="22" xfId="47" applyNumberFormat="1" applyFont="1" applyFill="1" applyBorder="1" applyAlignment="1">
      <alignment horizontal="center" vertical="center" wrapText="1"/>
    </xf>
    <xf numFmtId="179" fontId="34" fillId="33" borderId="22" xfId="0" applyNumberFormat="1" applyFont="1" applyFill="1" applyBorder="1" applyAlignment="1">
      <alignment horizontal="center" vertical="center"/>
    </xf>
    <xf numFmtId="179" fontId="34" fillId="32" borderId="22" xfId="0" applyNumberFormat="1" applyFont="1" applyFill="1" applyBorder="1" applyAlignment="1">
      <alignment horizontal="center" vertical="center"/>
    </xf>
    <xf numFmtId="0" fontId="34" fillId="0" borderId="22" xfId="0" applyNumberFormat="1" applyFont="1" applyFill="1" applyBorder="1" applyAlignment="1" applyProtection="1">
      <alignment horizontal="center" vertical="center"/>
    </xf>
    <xf numFmtId="0" fontId="48" fillId="0" borderId="0" xfId="0" applyFont="1"/>
    <xf numFmtId="9" fontId="1" fillId="2" borderId="22" xfId="47" applyNumberFormat="1" applyFont="1" applyFill="1" applyBorder="1" applyAlignment="1">
      <alignment horizontal="center" vertical="center" wrapText="1"/>
    </xf>
    <xf numFmtId="179" fontId="1" fillId="2" borderId="22" xfId="47" applyNumberFormat="1" applyFont="1" applyFill="1" applyBorder="1" applyAlignment="1">
      <alignment horizontal="center" vertical="center" wrapText="1"/>
    </xf>
    <xf numFmtId="0" fontId="1" fillId="2" borderId="22" xfId="47" applyFont="1" applyFill="1" applyBorder="1" applyAlignment="1">
      <alignment horizontal="center" vertical="center" wrapText="1"/>
    </xf>
    <xf numFmtId="179" fontId="4" fillId="2" borderId="22" xfId="0" applyNumberFormat="1" applyFont="1" applyFill="1" applyBorder="1" applyAlignment="1">
      <alignment horizontal="center" vertical="center"/>
    </xf>
    <xf numFmtId="9" fontId="2" fillId="2" borderId="22" xfId="0" applyNumberFormat="1" applyFont="1" applyFill="1" applyBorder="1" applyAlignment="1">
      <alignment horizontal="center" vertical="center"/>
    </xf>
    <xf numFmtId="177" fontId="4" fillId="2" borderId="22" xfId="0" applyNumberFormat="1" applyFont="1" applyFill="1" applyBorder="1" applyAlignment="1">
      <alignment horizontal="center" vertical="center"/>
    </xf>
    <xf numFmtId="179" fontId="2" fillId="0" borderId="22" xfId="0" applyNumberFormat="1" applyFont="1" applyFill="1" applyBorder="1" applyAlignment="1">
      <alignment horizontal="center" vertical="center"/>
    </xf>
    <xf numFmtId="177" fontId="2" fillId="2" borderId="22" xfId="0" applyNumberFormat="1" applyFont="1" applyFill="1" applyBorder="1" applyAlignment="1">
      <alignment horizontal="center" vertical="center"/>
    </xf>
    <xf numFmtId="179" fontId="4" fillId="0" borderId="22" xfId="0" applyNumberFormat="1" applyFont="1" applyFill="1" applyBorder="1" applyAlignment="1">
      <alignment horizontal="center" vertical="center"/>
    </xf>
    <xf numFmtId="179" fontId="2" fillId="2" borderId="22" xfId="0" applyNumberFormat="1" applyFont="1" applyFill="1" applyBorder="1" applyAlignment="1">
      <alignment horizontal="center" vertical="center"/>
    </xf>
    <xf numFmtId="179" fontId="5" fillId="2" borderId="22" xfId="47" applyNumberFormat="1" applyFont="1" applyFill="1" applyBorder="1" applyAlignment="1">
      <alignment horizontal="center" vertical="center" wrapText="1"/>
    </xf>
    <xf numFmtId="0" fontId="3" fillId="2" borderId="22" xfId="47" applyFont="1" applyFill="1" applyBorder="1" applyAlignment="1">
      <alignment vertical="center" wrapText="1"/>
    </xf>
    <xf numFmtId="0" fontId="1" fillId="2" borderId="22" xfId="47" applyFont="1" applyFill="1" applyBorder="1" applyAlignment="1">
      <alignment vertical="center" wrapText="1"/>
    </xf>
    <xf numFmtId="0" fontId="1" fillId="2" borderId="0" xfId="0" applyFont="1" applyFill="1" applyAlignment="1">
      <alignment vertical="center"/>
    </xf>
    <xf numFmtId="177" fontId="25" fillId="0" borderId="22" xfId="745" applyNumberFormat="1" applyFont="1" applyFill="1" applyBorder="1" applyAlignment="1">
      <alignment horizontal="center" vertical="center" wrapText="1"/>
    </xf>
    <xf numFmtId="177" fontId="53" fillId="5" borderId="22" xfId="0" applyNumberFormat="1" applyFont="1" applyFill="1" applyBorder="1" applyAlignment="1">
      <alignment horizontal="center" vertical="center"/>
    </xf>
    <xf numFmtId="0" fontId="18" fillId="0" borderId="0" xfId="0" applyFont="1" applyAlignment="1">
      <alignment horizontal="center" vertical="center"/>
    </xf>
    <xf numFmtId="0" fontId="18" fillId="0" borderId="22" xfId="0" applyFont="1" applyBorder="1" applyAlignment="1">
      <alignment horizontal="center" vertical="center"/>
    </xf>
    <xf numFmtId="0" fontId="53" fillId="0" borderId="22" xfId="0" applyFont="1" applyBorder="1" applyAlignment="1">
      <alignment horizontal="center" vertical="center"/>
    </xf>
    <xf numFmtId="0" fontId="18" fillId="0" borderId="22" xfId="0" applyFont="1" applyBorder="1" applyAlignment="1">
      <alignment horizontal="center" vertical="center" wrapText="1"/>
    </xf>
    <xf numFmtId="0" fontId="26" fillId="0" borderId="22" xfId="0" applyFont="1" applyBorder="1" applyAlignment="1">
      <alignment horizontal="center" vertical="center" wrapText="1"/>
    </xf>
    <xf numFmtId="0" fontId="22" fillId="29" borderId="22" xfId="0" applyNumberFormat="1" applyFont="1" applyFill="1" applyBorder="1" applyAlignment="1">
      <alignment horizontal="center" vertical="center" wrapText="1"/>
    </xf>
    <xf numFmtId="181" fontId="22" fillId="29" borderId="22" xfId="0" applyNumberFormat="1" applyFont="1" applyFill="1" applyBorder="1" applyAlignment="1">
      <alignment horizontal="center" vertical="center" wrapText="1"/>
    </xf>
    <xf numFmtId="0" fontId="22" fillId="0" borderId="22" xfId="0" applyNumberFormat="1" applyFont="1" applyBorder="1" applyAlignment="1">
      <alignment horizontal="center" vertical="center" wrapText="1"/>
    </xf>
    <xf numFmtId="0" fontId="64" fillId="29" borderId="22" xfId="0" applyNumberFormat="1" applyFont="1" applyFill="1" applyBorder="1" applyAlignment="1">
      <alignment horizontal="center" vertical="center" wrapText="1"/>
    </xf>
    <xf numFmtId="182" fontId="97" fillId="2" borderId="22" xfId="0" applyNumberFormat="1" applyFont="1" applyFill="1" applyBorder="1" applyAlignment="1">
      <alignment horizontal="center" vertical="center"/>
    </xf>
    <xf numFmtId="0" fontId="0" fillId="0" borderId="0" xfId="0" applyFont="1" applyBorder="1" applyAlignment="1"/>
    <xf numFmtId="0" fontId="0" fillId="0" borderId="0" xfId="0" applyBorder="1" applyAlignment="1"/>
    <xf numFmtId="0" fontId="22" fillId="4" borderId="0" xfId="0" applyFont="1" applyFill="1" applyAlignment="1">
      <alignment horizontal="center" vertical="center" wrapText="1"/>
    </xf>
    <xf numFmtId="180" fontId="22" fillId="0" borderId="22" xfId="0" applyNumberFormat="1" applyFont="1" applyFill="1" applyBorder="1" applyAlignment="1">
      <alignment horizontal="center" vertical="center" wrapText="1"/>
    </xf>
    <xf numFmtId="0" fontId="84" fillId="0" borderId="0" xfId="0" applyFont="1" applyBorder="1" applyAlignment="1">
      <alignment horizontal="center" vertical="center" wrapText="1"/>
    </xf>
    <xf numFmtId="0" fontId="114" fillId="0" borderId="0" xfId="0" applyFont="1" applyBorder="1" applyAlignment="1">
      <alignment horizontal="center" vertical="center"/>
    </xf>
    <xf numFmtId="0" fontId="99" fillId="0" borderId="0" xfId="0" applyFont="1" applyBorder="1" applyAlignment="1"/>
    <xf numFmtId="180" fontId="27" fillId="0" borderId="22" xfId="0" applyNumberFormat="1" applyFont="1" applyFill="1" applyBorder="1" applyAlignment="1">
      <alignment horizontal="center" vertical="center"/>
    </xf>
    <xf numFmtId="0" fontId="27" fillId="0" borderId="22" xfId="0" applyFont="1" applyFill="1" applyBorder="1" applyAlignment="1">
      <alignment horizontal="center" vertical="center"/>
    </xf>
    <xf numFmtId="185" fontId="18" fillId="0" borderId="22" xfId="0" applyNumberFormat="1" applyFont="1" applyFill="1" applyBorder="1" applyAlignment="1">
      <alignment horizontal="center" vertical="center"/>
    </xf>
    <xf numFmtId="0" fontId="4" fillId="20" borderId="22" xfId="0" applyFont="1" applyFill="1" applyBorder="1" applyAlignment="1">
      <alignment horizontal="center" vertical="center"/>
    </xf>
    <xf numFmtId="0" fontId="25" fillId="20" borderId="22" xfId="0" applyFont="1" applyFill="1" applyBorder="1" applyAlignment="1">
      <alignment horizontal="center" vertical="center"/>
    </xf>
    <xf numFmtId="183" fontId="4" fillId="20" borderId="22" xfId="0" applyNumberFormat="1" applyFont="1" applyFill="1" applyBorder="1" applyAlignment="1">
      <alignment horizontal="center" vertical="center"/>
    </xf>
    <xf numFmtId="180" fontId="4" fillId="20" borderId="22" xfId="0" applyNumberFormat="1" applyFont="1" applyFill="1" applyBorder="1" applyAlignment="1">
      <alignment horizontal="center" vertical="center"/>
    </xf>
    <xf numFmtId="0" fontId="4" fillId="0" borderId="0" xfId="0" applyFont="1" applyBorder="1" applyAlignment="1">
      <alignment horizontal="center" vertical="center"/>
    </xf>
    <xf numFmtId="0" fontId="27" fillId="22" borderId="22" xfId="0" applyFont="1" applyFill="1" applyBorder="1" applyAlignment="1">
      <alignment horizontal="center" vertical="center"/>
    </xf>
    <xf numFmtId="0" fontId="2" fillId="22" borderId="22" xfId="0" applyFont="1" applyFill="1" applyBorder="1" applyAlignment="1">
      <alignment horizontal="center" vertical="center"/>
    </xf>
    <xf numFmtId="183" fontId="2" fillId="22" borderId="22" xfId="0" applyNumberFormat="1" applyFont="1" applyFill="1" applyBorder="1" applyAlignment="1">
      <alignment horizontal="center" vertical="center"/>
    </xf>
    <xf numFmtId="180" fontId="4" fillId="22" borderId="22" xfId="0" applyNumberFormat="1" applyFont="1" applyFill="1" applyBorder="1" applyAlignment="1">
      <alignment horizontal="center" vertical="center"/>
    </xf>
    <xf numFmtId="0" fontId="2" fillId="0" borderId="22" xfId="0" applyFont="1" applyFill="1" applyBorder="1" applyAlignment="1">
      <alignment horizontal="center" vertical="center"/>
    </xf>
    <xf numFmtId="186" fontId="2" fillId="0" borderId="22" xfId="0" applyNumberFormat="1" applyFont="1" applyFill="1" applyBorder="1" applyAlignment="1">
      <alignment horizontal="center" vertical="center"/>
    </xf>
    <xf numFmtId="183" fontId="2" fillId="0" borderId="22" xfId="0" applyNumberFormat="1" applyFont="1" applyFill="1" applyBorder="1" applyAlignment="1">
      <alignment horizontal="center" vertical="center"/>
    </xf>
    <xf numFmtId="180" fontId="2" fillId="0" borderId="22" xfId="0" applyNumberFormat="1" applyFont="1" applyFill="1" applyBorder="1" applyAlignment="1">
      <alignment horizontal="center" vertical="center"/>
    </xf>
    <xf numFmtId="183" fontId="2" fillId="0" borderId="22" xfId="0" applyNumberFormat="1" applyFont="1" applyFill="1" applyBorder="1" applyAlignment="1">
      <alignment horizontal="center" vertical="center" wrapText="1"/>
    </xf>
    <xf numFmtId="180" fontId="27" fillId="0" borderId="22" xfId="0" applyNumberFormat="1" applyFont="1" applyFill="1" applyBorder="1" applyAlignment="1">
      <alignment horizontal="center" vertical="center" wrapText="1"/>
    </xf>
    <xf numFmtId="0" fontId="25" fillId="22" borderId="22" xfId="0" applyFont="1" applyFill="1" applyBorder="1" applyAlignment="1">
      <alignment horizontal="center" vertical="center"/>
    </xf>
    <xf numFmtId="0" fontId="4" fillId="22" borderId="22" xfId="0" applyFont="1" applyFill="1" applyBorder="1" applyAlignment="1">
      <alignment horizontal="center" vertical="center"/>
    </xf>
    <xf numFmtId="183" fontId="4" fillId="22" borderId="22" xfId="0" applyNumberFormat="1" applyFont="1" applyFill="1" applyBorder="1" applyAlignment="1">
      <alignment horizontal="center" vertical="center"/>
    </xf>
    <xf numFmtId="0" fontId="25" fillId="0" borderId="22" xfId="0" applyFont="1" applyBorder="1" applyAlignment="1">
      <alignment horizontal="center" vertical="center"/>
    </xf>
    <xf numFmtId="0" fontId="4" fillId="0" borderId="22" xfId="0" applyFont="1" applyBorder="1" applyAlignment="1">
      <alignment horizontal="center" vertical="center"/>
    </xf>
    <xf numFmtId="183" fontId="4" fillId="0" borderId="22" xfId="0" applyNumberFormat="1" applyFont="1" applyBorder="1" applyAlignment="1">
      <alignment horizontal="center" vertical="center"/>
    </xf>
    <xf numFmtId="180" fontId="4" fillId="0" borderId="22" xfId="0" applyNumberFormat="1" applyFont="1" applyBorder="1" applyAlignment="1">
      <alignment horizontal="center" vertical="center"/>
    </xf>
    <xf numFmtId="185" fontId="18" fillId="4" borderId="22" xfId="0" applyNumberFormat="1" applyFont="1" applyFill="1" applyBorder="1" applyAlignment="1">
      <alignment horizontal="center" vertical="center"/>
    </xf>
    <xf numFmtId="179" fontId="2" fillId="0" borderId="22" xfId="0" applyNumberFormat="1" applyFont="1" applyBorder="1" applyAlignment="1">
      <alignment horizontal="center" vertical="center"/>
    </xf>
    <xf numFmtId="183" fontId="2" fillId="4" borderId="22" xfId="0" applyNumberFormat="1" applyFont="1" applyFill="1" applyBorder="1" applyAlignment="1">
      <alignment horizontal="center" vertical="center" wrapText="1"/>
    </xf>
    <xf numFmtId="180" fontId="27" fillId="4" borderId="22" xfId="0" applyNumberFormat="1" applyFont="1" applyFill="1" applyBorder="1" applyAlignment="1">
      <alignment horizontal="center" vertical="center" wrapText="1"/>
    </xf>
    <xf numFmtId="180" fontId="2" fillId="0" borderId="22" xfId="0" applyNumberFormat="1" applyFont="1" applyBorder="1" applyAlignment="1">
      <alignment horizontal="center" vertical="center"/>
    </xf>
    <xf numFmtId="10" fontId="2" fillId="0" borderId="22" xfId="0" applyNumberFormat="1" applyFont="1" applyBorder="1" applyAlignment="1">
      <alignment horizontal="center" vertical="center"/>
    </xf>
    <xf numFmtId="180" fontId="25" fillId="22" borderId="22" xfId="0" applyNumberFormat="1" applyFont="1" applyFill="1" applyBorder="1" applyAlignment="1">
      <alignment horizontal="center" vertical="center"/>
    </xf>
    <xf numFmtId="0" fontId="27" fillId="0" borderId="22" xfId="0" applyFont="1" applyBorder="1" applyAlignment="1">
      <alignment horizontal="center" vertical="center"/>
    </xf>
    <xf numFmtId="0" fontId="2" fillId="0" borderId="22" xfId="0" applyFont="1" applyBorder="1" applyAlignment="1">
      <alignment horizontal="center" vertical="center"/>
    </xf>
    <xf numFmtId="183" fontId="2" fillId="0" borderId="22" xfId="0" applyNumberFormat="1" applyFont="1" applyBorder="1" applyAlignment="1">
      <alignment horizontal="center" vertical="center"/>
    </xf>
    <xf numFmtId="183" fontId="2" fillId="3" borderId="22" xfId="0" applyNumberFormat="1" applyFont="1" applyFill="1" applyBorder="1" applyAlignment="1">
      <alignment horizontal="center" vertical="center" wrapText="1"/>
    </xf>
    <xf numFmtId="0" fontId="58" fillId="24" borderId="22" xfId="0" applyFont="1" applyFill="1" applyBorder="1" applyAlignment="1">
      <alignment horizontal="center" vertical="center"/>
    </xf>
    <xf numFmtId="0" fontId="18" fillId="24" borderId="22" xfId="0" applyFont="1" applyFill="1" applyBorder="1" applyAlignment="1">
      <alignment horizontal="center" vertical="center"/>
    </xf>
    <xf numFmtId="0" fontId="18" fillId="17" borderId="22" xfId="0" applyFont="1" applyFill="1" applyBorder="1" applyAlignment="1">
      <alignment horizontal="center" vertical="center"/>
    </xf>
    <xf numFmtId="0" fontId="18" fillId="30" borderId="22" xfId="0" applyFont="1" applyFill="1" applyBorder="1" applyAlignment="1">
      <alignment horizontal="center" vertical="center"/>
    </xf>
    <xf numFmtId="180" fontId="25" fillId="22" borderId="22" xfId="0" applyNumberFormat="1" applyFont="1" applyFill="1" applyBorder="1" applyAlignment="1">
      <alignment horizontal="center" vertical="center" wrapText="1"/>
    </xf>
    <xf numFmtId="182" fontId="99" fillId="0" borderId="0" xfId="0" applyNumberFormat="1" applyFont="1" applyBorder="1" applyAlignment="1"/>
    <xf numFmtId="0" fontId="61" fillId="0" borderId="0" xfId="0" applyFont="1" applyBorder="1" applyAlignment="1"/>
    <xf numFmtId="183" fontId="0" fillId="0" borderId="0" xfId="0" applyNumberFormat="1" applyBorder="1" applyAlignment="1"/>
    <xf numFmtId="180" fontId="0" fillId="0" borderId="0" xfId="0" applyNumberFormat="1" applyBorder="1" applyAlignment="1"/>
    <xf numFmtId="180" fontId="0" fillId="0" borderId="0" xfId="0" applyNumberFormat="1" applyFill="1" applyBorder="1" applyAlignment="1"/>
    <xf numFmtId="177" fontId="25" fillId="0" borderId="36" xfId="745" applyNumberFormat="1" applyFont="1" applyFill="1" applyBorder="1" applyAlignment="1">
      <alignment horizontal="center" vertical="center" wrapText="1"/>
    </xf>
    <xf numFmtId="177" fontId="25" fillId="0" borderId="36" xfId="745" applyNumberFormat="1" applyFont="1" applyFill="1" applyBorder="1" applyAlignment="1">
      <alignment horizontal="center" vertical="center"/>
    </xf>
    <xf numFmtId="177" fontId="25" fillId="0" borderId="36" xfId="1142" applyNumberFormat="1" applyFont="1" applyFill="1" applyBorder="1" applyAlignment="1">
      <alignment horizontal="center" vertical="center" wrapText="1"/>
    </xf>
    <xf numFmtId="0" fontId="63" fillId="0" borderId="36" xfId="1142" applyFont="1" applyFill="1" applyBorder="1" applyAlignment="1">
      <alignment horizontal="center" vertical="center" wrapText="1"/>
    </xf>
    <xf numFmtId="177" fontId="100" fillId="0" borderId="22" xfId="745" applyNumberFormat="1" applyFont="1" applyFill="1" applyBorder="1" applyAlignment="1">
      <alignment horizontal="center" vertical="center"/>
    </xf>
    <xf numFmtId="0" fontId="116" fillId="0" borderId="0" xfId="0" applyFont="1"/>
    <xf numFmtId="177" fontId="23" fillId="0" borderId="22" xfId="1142" applyNumberFormat="1" applyFont="1" applyFill="1" applyBorder="1" applyAlignment="1">
      <alignment horizontal="center" vertical="center" wrapText="1"/>
    </xf>
    <xf numFmtId="181" fontId="23" fillId="0" borderId="22" xfId="1142" applyNumberFormat="1" applyFont="1" applyFill="1" applyBorder="1" applyAlignment="1">
      <alignment horizontal="center" vertical="center" wrapText="1"/>
    </xf>
    <xf numFmtId="0" fontId="90" fillId="0" borderId="22" xfId="1142" applyFont="1" applyFill="1" applyBorder="1" applyAlignment="1">
      <alignment horizontal="center" vertical="center" wrapText="1"/>
    </xf>
    <xf numFmtId="0" fontId="85" fillId="0" borderId="0" xfId="0" applyFont="1" applyBorder="1" applyAlignment="1"/>
    <xf numFmtId="0" fontId="90" fillId="0" borderId="36" xfId="1142" applyFont="1" applyFill="1" applyBorder="1" applyAlignment="1">
      <alignmen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22" fillId="6" borderId="1" xfId="1143" applyFont="1" applyFill="1" applyBorder="1" applyAlignment="1">
      <alignment horizontal="center" vertical="center" wrapText="1"/>
    </xf>
    <xf numFmtId="0" fontId="0" fillId="4" borderId="1" xfId="0" applyFill="1" applyBorder="1" applyAlignment="1">
      <alignment horizontal="center"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177" fontId="22" fillId="0" borderId="4" xfId="0" applyNumberFormat="1" applyFont="1" applyBorder="1" applyAlignment="1">
      <alignment horizontal="center" vertical="center"/>
    </xf>
    <xf numFmtId="177" fontId="22" fillId="0" borderId="6" xfId="0" applyNumberFormat="1" applyFont="1" applyBorder="1" applyAlignment="1">
      <alignment horizontal="center" vertical="center"/>
    </xf>
    <xf numFmtId="181" fontId="22" fillId="0" borderId="4" xfId="1143" applyNumberFormat="1" applyFont="1" applyFill="1" applyBorder="1" applyAlignment="1">
      <alignment horizontal="center" vertical="center" wrapText="1"/>
    </xf>
    <xf numFmtId="181" fontId="22" fillId="0" borderId="5" xfId="1143" applyNumberFormat="1" applyFont="1" applyFill="1" applyBorder="1" applyAlignment="1">
      <alignment horizontal="center" vertical="center" wrapText="1"/>
    </xf>
    <xf numFmtId="181" fontId="22" fillId="0" borderId="6" xfId="1143" applyNumberFormat="1" applyFont="1" applyFill="1" applyBorder="1" applyAlignment="1">
      <alignment horizontal="center" vertical="center" wrapText="1"/>
    </xf>
    <xf numFmtId="0" fontId="22" fillId="4" borderId="1" xfId="1143" applyNumberFormat="1" applyFont="1" applyFill="1" applyBorder="1" applyAlignment="1">
      <alignment horizontal="center" vertical="center" wrapText="1"/>
    </xf>
    <xf numFmtId="0" fontId="0" fillId="4" borderId="1" xfId="0" applyFont="1" applyFill="1" applyBorder="1" applyAlignment="1">
      <alignment horizontal="center" vertical="center" wrapText="1"/>
    </xf>
    <xf numFmtId="0" fontId="22" fillId="4" borderId="4" xfId="1143" applyNumberFormat="1" applyFont="1" applyFill="1" applyBorder="1" applyAlignment="1">
      <alignment horizontal="center" vertical="center" wrapText="1"/>
    </xf>
    <xf numFmtId="0" fontId="22" fillId="4" borderId="6" xfId="1143" applyNumberFormat="1" applyFont="1" applyFill="1" applyBorder="1" applyAlignment="1">
      <alignment horizontal="center" vertical="center" wrapText="1"/>
    </xf>
    <xf numFmtId="0" fontId="52" fillId="4" borderId="8"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2" xfId="1143" applyFont="1" applyFill="1" applyBorder="1" applyAlignment="1">
      <alignment horizontal="center" vertical="center" wrapText="1"/>
    </xf>
    <xf numFmtId="0" fontId="22" fillId="4" borderId="7" xfId="1143" applyFont="1" applyFill="1" applyBorder="1" applyAlignment="1">
      <alignment horizontal="center" vertical="center" wrapText="1"/>
    </xf>
    <xf numFmtId="0" fontId="22" fillId="4" borderId="3" xfId="1143" applyFont="1" applyFill="1" applyBorder="1" applyAlignment="1">
      <alignment horizontal="center" vertical="center" wrapText="1"/>
    </xf>
    <xf numFmtId="181" fontId="22" fillId="0" borderId="1" xfId="1143" applyNumberFormat="1" applyFont="1" applyFill="1" applyBorder="1" applyAlignment="1">
      <alignment horizontal="center" vertical="center" wrapText="1"/>
    </xf>
    <xf numFmtId="0" fontId="1" fillId="4" borderId="1" xfId="745" applyFont="1" applyFill="1" applyBorder="1" applyAlignment="1">
      <alignment horizontal="center" vertical="center" wrapText="1"/>
    </xf>
    <xf numFmtId="0" fontId="52" fillId="4" borderId="0" xfId="0" applyFont="1" applyFill="1" applyAlignment="1">
      <alignment horizontal="center" vertical="center" wrapText="1"/>
    </xf>
    <xf numFmtId="0" fontId="90" fillId="0" borderId="23" xfId="1142" applyFont="1" applyFill="1" applyBorder="1" applyAlignment="1">
      <alignment horizontal="center" vertical="center" wrapText="1"/>
    </xf>
    <xf numFmtId="0" fontId="90" fillId="0" borderId="37" xfId="1142" applyFont="1" applyFill="1" applyBorder="1" applyAlignment="1">
      <alignment horizontal="center" vertical="center" wrapText="1"/>
    </xf>
    <xf numFmtId="0" fontId="90" fillId="0" borderId="5" xfId="1142" applyFont="1" applyFill="1" applyBorder="1" applyAlignment="1">
      <alignment horizontal="center" vertical="center" wrapText="1"/>
    </xf>
    <xf numFmtId="0" fontId="90" fillId="0" borderId="6" xfId="1142" applyFont="1" applyFill="1" applyBorder="1" applyAlignment="1">
      <alignment horizontal="center" vertical="center" wrapText="1"/>
    </xf>
    <xf numFmtId="0" fontId="90" fillId="0" borderId="38" xfId="1142" applyFont="1" applyFill="1" applyBorder="1" applyAlignment="1">
      <alignment horizontal="center" vertical="center" wrapText="1"/>
    </xf>
    <xf numFmtId="0" fontId="90" fillId="0" borderId="11" xfId="1142" applyFont="1" applyFill="1" applyBorder="1" applyAlignment="1">
      <alignment horizontal="center" vertical="center" wrapText="1"/>
    </xf>
    <xf numFmtId="0" fontId="90" fillId="0" borderId="9" xfId="1142" applyFont="1" applyFill="1" applyBorder="1" applyAlignment="1">
      <alignment horizontal="center" vertical="center" wrapText="1"/>
    </xf>
    <xf numFmtId="0" fontId="90" fillId="0" borderId="22" xfId="1142" applyFont="1" applyFill="1" applyBorder="1" applyAlignment="1">
      <alignment horizontal="center" vertical="center" wrapText="1"/>
    </xf>
    <xf numFmtId="0" fontId="87" fillId="0" borderId="0" xfId="0" applyFont="1" applyAlignment="1">
      <alignment horizontal="center" vertical="center"/>
    </xf>
    <xf numFmtId="0" fontId="22" fillId="0" borderId="38" xfId="47" applyFont="1" applyFill="1" applyBorder="1" applyAlignment="1">
      <alignment horizontal="center" vertical="center" wrapText="1"/>
    </xf>
    <xf numFmtId="0" fontId="22" fillId="0" borderId="39" xfId="47" applyFont="1" applyFill="1" applyBorder="1" applyAlignment="1">
      <alignment horizontal="center" vertical="center" wrapText="1"/>
    </xf>
    <xf numFmtId="0" fontId="22" fillId="0" borderId="40" xfId="47" applyFont="1" applyFill="1" applyBorder="1" applyAlignment="1">
      <alignment horizontal="center" vertical="center" wrapText="1"/>
    </xf>
    <xf numFmtId="0" fontId="22" fillId="0" borderId="11" xfId="47" applyFont="1" applyFill="1" applyBorder="1" applyAlignment="1">
      <alignment horizontal="center" vertical="center" wrapText="1"/>
    </xf>
    <xf numFmtId="0" fontId="22" fillId="0" borderId="0" xfId="47" applyFont="1" applyFill="1" applyBorder="1" applyAlignment="1">
      <alignment horizontal="center" vertical="center" wrapText="1"/>
    </xf>
    <xf numFmtId="0" fontId="22" fillId="0" borderId="12" xfId="47" applyFont="1" applyFill="1" applyBorder="1" applyAlignment="1">
      <alignment horizontal="center" vertical="center" wrapText="1"/>
    </xf>
    <xf numFmtId="177" fontId="23" fillId="0" borderId="37" xfId="1142" applyNumberFormat="1" applyFont="1" applyFill="1" applyBorder="1" applyAlignment="1">
      <alignment horizontal="center" vertical="center" wrapText="1"/>
    </xf>
    <xf numFmtId="177" fontId="23" fillId="0" borderId="5" xfId="1142" applyNumberFormat="1" applyFont="1" applyFill="1" applyBorder="1" applyAlignment="1">
      <alignment horizontal="center" vertical="center" wrapText="1"/>
    </xf>
    <xf numFmtId="177" fontId="23" fillId="0" borderId="23" xfId="1142" applyNumberFormat="1" applyFont="1" applyFill="1" applyBorder="1" applyAlignment="1">
      <alignment horizontal="center" vertical="center" wrapText="1"/>
    </xf>
    <xf numFmtId="177" fontId="23" fillId="0" borderId="36" xfId="1142" applyNumberFormat="1" applyFont="1" applyFill="1" applyBorder="1" applyAlignment="1">
      <alignment horizontal="center" vertical="center" wrapText="1"/>
    </xf>
    <xf numFmtId="181" fontId="23" fillId="0" borderId="22" xfId="1142" applyNumberFormat="1" applyFont="1" applyFill="1" applyBorder="1" applyAlignment="1">
      <alignment horizontal="center" vertical="center" wrapText="1"/>
    </xf>
    <xf numFmtId="177" fontId="23" fillId="0" borderId="22" xfId="1142" applyNumberFormat="1" applyFont="1" applyFill="1" applyBorder="1" applyAlignment="1">
      <alignment horizontal="center" vertical="center" wrapText="1"/>
    </xf>
    <xf numFmtId="0" fontId="22" fillId="0" borderId="37" xfId="0" applyFont="1" applyBorder="1" applyAlignment="1">
      <alignment horizontal="center" vertical="center" wrapText="1"/>
    </xf>
    <xf numFmtId="0" fontId="22" fillId="0" borderId="6" xfId="0" applyFont="1" applyBorder="1" applyAlignment="1">
      <alignment horizontal="center" vertical="center" wrapText="1"/>
    </xf>
    <xf numFmtId="0" fontId="18" fillId="4" borderId="22" xfId="0" applyFont="1" applyFill="1" applyBorder="1" applyAlignment="1">
      <alignment horizontal="left" vertical="center"/>
    </xf>
    <xf numFmtId="0" fontId="18" fillId="4" borderId="22" xfId="0" applyFont="1" applyFill="1" applyBorder="1" applyAlignment="1">
      <alignment horizontal="left" vertical="center" wrapText="1"/>
    </xf>
    <xf numFmtId="180" fontId="22" fillId="0" borderId="22" xfId="0" applyNumberFormat="1" applyFont="1" applyFill="1" applyBorder="1" applyAlignment="1">
      <alignment horizontal="center" vertical="center" wrapText="1"/>
    </xf>
    <xf numFmtId="0" fontId="13" fillId="20" borderId="22" xfId="0" applyFont="1" applyFill="1" applyBorder="1" applyAlignment="1">
      <alignment horizontal="center" vertical="center"/>
    </xf>
    <xf numFmtId="0" fontId="4" fillId="20" borderId="22" xfId="0" applyFont="1" applyFill="1" applyBorder="1" applyAlignment="1">
      <alignment horizontal="center" vertical="center"/>
    </xf>
    <xf numFmtId="0" fontId="18" fillId="0" borderId="22" xfId="0" applyFont="1" applyFill="1" applyBorder="1" applyAlignment="1">
      <alignment horizontal="left" vertical="center"/>
    </xf>
    <xf numFmtId="0" fontId="113" fillId="0" borderId="0" xfId="0" applyFont="1" applyFill="1" applyAlignment="1">
      <alignment horizontal="center" vertical="center"/>
    </xf>
    <xf numFmtId="0" fontId="22" fillId="4" borderId="22" xfId="1143" applyFont="1" applyFill="1" applyBorder="1" applyAlignment="1">
      <alignment horizontal="center" vertical="center" wrapText="1"/>
    </xf>
    <xf numFmtId="10" fontId="22" fillId="4" borderId="22" xfId="1143" applyNumberFormat="1" applyFont="1" applyFill="1" applyBorder="1" applyAlignment="1">
      <alignment horizontal="center" vertical="center" wrapText="1"/>
    </xf>
    <xf numFmtId="0" fontId="22" fillId="4" borderId="22" xfId="0" applyFont="1" applyFill="1" applyBorder="1" applyAlignment="1">
      <alignment horizontal="center" vertical="center" wrapText="1"/>
    </xf>
    <xf numFmtId="183" fontId="22" fillId="4" borderId="22" xfId="0" applyNumberFormat="1" applyFont="1" applyFill="1" applyBorder="1" applyAlignment="1">
      <alignment horizontal="center" vertical="center" wrapText="1"/>
    </xf>
    <xf numFmtId="180" fontId="22" fillId="4" borderId="22" xfId="0" applyNumberFormat="1" applyFont="1" applyFill="1" applyBorder="1" applyAlignment="1">
      <alignment horizontal="center" vertical="center" wrapText="1"/>
    </xf>
    <xf numFmtId="183" fontId="32" fillId="0" borderId="22" xfId="1479" applyNumberFormat="1" applyFont="1" applyFill="1" applyBorder="1" applyAlignment="1">
      <alignment horizontal="center" vertical="center" wrapText="1"/>
    </xf>
    <xf numFmtId="183" fontId="32" fillId="0" borderId="22" xfId="723" applyNumberFormat="1" applyFont="1" applyFill="1" applyBorder="1" applyAlignment="1">
      <alignment horizontal="center" vertical="center" wrapText="1"/>
    </xf>
    <xf numFmtId="183" fontId="103" fillId="0" borderId="31" xfId="0" applyNumberFormat="1" applyFont="1" applyFill="1" applyBorder="1" applyAlignment="1">
      <alignment horizontal="center" vertical="center" wrapText="1"/>
    </xf>
    <xf numFmtId="183" fontId="103" fillId="0" borderId="32" xfId="0" applyNumberFormat="1" applyFont="1" applyFill="1" applyBorder="1" applyAlignment="1">
      <alignment horizontal="center" vertical="center" wrapText="1"/>
    </xf>
    <xf numFmtId="182" fontId="32" fillId="0" borderId="22" xfId="1479" applyNumberFormat="1" applyFont="1" applyFill="1" applyBorder="1" applyAlignment="1">
      <alignment horizontal="center" vertical="center" wrapText="1"/>
    </xf>
    <xf numFmtId="182" fontId="32" fillId="0" borderId="22" xfId="723" applyNumberFormat="1" applyFont="1" applyFill="1" applyBorder="1" applyAlignment="1">
      <alignment horizontal="center" vertical="center" wrapText="1"/>
    </xf>
    <xf numFmtId="0" fontId="62" fillId="0" borderId="0" xfId="0" applyFont="1" applyFill="1" applyAlignment="1">
      <alignment horizontal="center" vertical="center" wrapText="1"/>
    </xf>
    <xf numFmtId="0" fontId="32" fillId="0" borderId="22" xfId="1479" applyFont="1" applyFill="1" applyBorder="1" applyAlignment="1">
      <alignment horizontal="center" vertical="center" wrapText="1"/>
    </xf>
    <xf numFmtId="183" fontId="103" fillId="0" borderId="30" xfId="0" applyNumberFormat="1" applyFont="1" applyFill="1" applyBorder="1" applyAlignment="1">
      <alignment horizontal="center" vertical="center" wrapText="1"/>
    </xf>
    <xf numFmtId="183" fontId="32" fillId="0" borderId="26" xfId="1479" applyNumberFormat="1" applyFont="1" applyFill="1" applyBorder="1" applyAlignment="1">
      <alignment horizontal="center" vertical="center" wrapText="1"/>
    </xf>
    <xf numFmtId="183" fontId="32" fillId="0" borderId="5" xfId="1479" applyNumberFormat="1" applyFont="1" applyFill="1" applyBorder="1" applyAlignment="1">
      <alignment horizontal="center" vertical="center" wrapText="1"/>
    </xf>
    <xf numFmtId="183" fontId="32" fillId="0" borderId="6" xfId="1479" applyNumberFormat="1" applyFont="1" applyFill="1" applyBorder="1" applyAlignment="1">
      <alignment horizontal="center" vertical="center" wrapText="1"/>
    </xf>
    <xf numFmtId="183" fontId="106" fillId="0" borderId="22" xfId="1483" applyNumberFormat="1" applyFont="1" applyFill="1" applyBorder="1" applyAlignment="1">
      <alignment horizontal="center" vertical="center" wrapText="1"/>
    </xf>
    <xf numFmtId="183" fontId="6" fillId="0" borderId="22" xfId="722" applyNumberFormat="1" applyFont="1" applyFill="1" applyBorder="1" applyAlignment="1">
      <alignment horizontal="center" vertical="center" wrapText="1"/>
    </xf>
    <xf numFmtId="183" fontId="110" fillId="0" borderId="22" xfId="0" applyNumberFormat="1" applyFont="1" applyFill="1" applyBorder="1" applyAlignment="1">
      <alignment horizontal="center" vertical="center" wrapText="1"/>
    </xf>
    <xf numFmtId="183" fontId="6" fillId="0" borderId="26" xfId="1479" applyNumberFormat="1" applyFont="1" applyFill="1" applyBorder="1" applyAlignment="1">
      <alignment horizontal="center" vertical="center" wrapText="1"/>
    </xf>
    <xf numFmtId="183" fontId="6" fillId="0" borderId="5" xfId="1479" applyNumberFormat="1" applyFont="1" applyFill="1" applyBorder="1" applyAlignment="1">
      <alignment horizontal="center" vertical="center" wrapText="1"/>
    </xf>
    <xf numFmtId="183" fontId="6" fillId="0" borderId="6" xfId="1479" applyNumberFormat="1" applyFont="1" applyFill="1" applyBorder="1" applyAlignment="1">
      <alignment horizontal="center" vertical="center" wrapText="1"/>
    </xf>
    <xf numFmtId="0" fontId="62" fillId="0" borderId="0" xfId="0" applyFont="1" applyFill="1" applyAlignment="1">
      <alignment horizontal="center" vertical="center"/>
    </xf>
    <xf numFmtId="0" fontId="106" fillId="0" borderId="22" xfId="1483" applyNumberFormat="1" applyFont="1" applyFill="1" applyBorder="1" applyAlignment="1">
      <alignment horizontal="center" vertical="center" wrapText="1"/>
    </xf>
    <xf numFmtId="0" fontId="106" fillId="0" borderId="22" xfId="722" applyNumberFormat="1" applyFont="1" applyFill="1" applyBorder="1" applyAlignment="1">
      <alignment vertical="center" wrapText="1"/>
    </xf>
    <xf numFmtId="183" fontId="106" fillId="0" borderId="22" xfId="722" applyNumberFormat="1" applyFont="1" applyFill="1" applyBorder="1" applyAlignment="1">
      <alignment vertical="center" wrapText="1"/>
    </xf>
    <xf numFmtId="0" fontId="106" fillId="0" borderId="22" xfId="1484" applyNumberFormat="1" applyFont="1" applyFill="1" applyBorder="1" applyAlignment="1">
      <alignment horizontal="center" vertical="center" wrapText="1"/>
    </xf>
    <xf numFmtId="0" fontId="6" fillId="0" borderId="22" xfId="1484" applyNumberFormat="1" applyFont="1" applyFill="1" applyBorder="1" applyAlignment="1">
      <alignment horizontal="center" vertical="center" wrapText="1"/>
    </xf>
    <xf numFmtId="183" fontId="106" fillId="0" borderId="22" xfId="1484" applyNumberFormat="1" applyFont="1" applyFill="1" applyBorder="1" applyAlignment="1">
      <alignment horizontal="center" vertical="center" wrapText="1"/>
    </xf>
    <xf numFmtId="0" fontId="6" fillId="0" borderId="22" xfId="722" applyNumberFormat="1" applyFont="1" applyFill="1" applyBorder="1" applyAlignment="1">
      <alignment horizontal="center" vertical="center" wrapText="1"/>
    </xf>
    <xf numFmtId="0" fontId="6" fillId="0" borderId="22" xfId="722" applyNumberFormat="1" applyFont="1" applyFill="1" applyBorder="1" applyAlignment="1">
      <alignment horizontal="center" vertical="center"/>
    </xf>
    <xf numFmtId="0" fontId="52" fillId="29" borderId="35" xfId="0" applyNumberFormat="1" applyFont="1" applyFill="1" applyBorder="1" applyAlignment="1">
      <alignment horizontal="center" vertical="center" wrapText="1"/>
    </xf>
    <xf numFmtId="0" fontId="52" fillId="29" borderId="0" xfId="0" applyNumberFormat="1" applyFont="1" applyFill="1" applyBorder="1" applyAlignment="1">
      <alignment horizontal="center" vertical="center" wrapText="1"/>
    </xf>
    <xf numFmtId="181" fontId="41" fillId="0" borderId="22" xfId="47" applyNumberFormat="1" applyFont="1" applyBorder="1" applyAlignment="1">
      <alignment horizontal="center" vertical="center" wrapText="1"/>
    </xf>
    <xf numFmtId="49" fontId="41" fillId="0" borderId="22" xfId="47" applyNumberFormat="1" applyFont="1" applyBorder="1" applyAlignment="1">
      <alignment horizontal="center" vertical="center" wrapText="1"/>
    </xf>
    <xf numFmtId="181" fontId="9" fillId="0" borderId="23" xfId="47" applyNumberFormat="1" applyFont="1" applyFill="1" applyBorder="1" applyAlignment="1">
      <alignment horizontal="center" vertical="center" wrapText="1"/>
    </xf>
    <xf numFmtId="181" fontId="9" fillId="0" borderId="24" xfId="47" applyNumberFormat="1" applyFont="1" applyFill="1" applyBorder="1" applyAlignment="1">
      <alignment horizontal="center" vertical="center" wrapText="1"/>
    </xf>
    <xf numFmtId="181" fontId="9" fillId="0" borderId="25" xfId="47" applyNumberFormat="1" applyFont="1" applyFill="1" applyBorder="1" applyAlignment="1">
      <alignment horizontal="center" vertical="center" wrapText="1"/>
    </xf>
    <xf numFmtId="179" fontId="37" fillId="0" borderId="22" xfId="47" applyNumberFormat="1" applyFont="1" applyFill="1" applyBorder="1" applyAlignment="1">
      <alignment horizontal="center" vertical="center" wrapText="1"/>
    </xf>
    <xf numFmtId="0" fontId="48" fillId="0" borderId="0" xfId="0" applyFont="1" applyFill="1" applyAlignment="1">
      <alignment vertical="center" wrapText="1"/>
    </xf>
    <xf numFmtId="0" fontId="87" fillId="0" borderId="0" xfId="0" applyFont="1" applyFill="1" applyAlignment="1">
      <alignment horizontal="center" vertical="center"/>
    </xf>
    <xf numFmtId="0" fontId="87" fillId="2" borderId="0" xfId="0" applyFont="1" applyFill="1" applyAlignment="1">
      <alignment horizontal="center" vertical="center"/>
    </xf>
    <xf numFmtId="0" fontId="115" fillId="0" borderId="0" xfId="0" applyFont="1" applyFill="1" applyAlignment="1">
      <alignment horizontal="center" vertical="center"/>
    </xf>
    <xf numFmtId="0" fontId="9" fillId="0" borderId="22" xfId="47" applyFont="1" applyFill="1" applyBorder="1" applyAlignment="1">
      <alignment horizontal="center" vertical="center" wrapText="1"/>
    </xf>
    <xf numFmtId="0" fontId="34" fillId="0" borderId="22" xfId="47" applyFont="1" applyFill="1" applyBorder="1" applyAlignment="1">
      <alignment horizontal="center" vertical="center" wrapText="1"/>
    </xf>
    <xf numFmtId="179" fontId="9" fillId="0" borderId="23" xfId="47" applyNumberFormat="1" applyFont="1" applyFill="1" applyBorder="1" applyAlignment="1">
      <alignment horizontal="center" vertical="center" wrapText="1"/>
    </xf>
    <xf numFmtId="179" fontId="9" fillId="0" borderId="24" xfId="47" applyNumberFormat="1" applyFont="1" applyFill="1" applyBorder="1" applyAlignment="1">
      <alignment horizontal="center" vertical="center" wrapText="1"/>
    </xf>
    <xf numFmtId="179" fontId="9" fillId="0" borderId="25" xfId="47" applyNumberFormat="1" applyFont="1" applyFill="1" applyBorder="1" applyAlignment="1">
      <alignment horizontal="center" vertical="center" wrapText="1"/>
    </xf>
    <xf numFmtId="0" fontId="9" fillId="2" borderId="22" xfId="0" applyFont="1" applyFill="1" applyBorder="1" applyAlignment="1">
      <alignment horizontal="center" vertical="center" wrapText="1"/>
    </xf>
    <xf numFmtId="181" fontId="9" fillId="0" borderId="23" xfId="653" applyNumberFormat="1" applyFont="1" applyBorder="1" applyAlignment="1">
      <alignment horizontal="center" vertical="center" wrapText="1"/>
    </xf>
    <xf numFmtId="181" fontId="9" fillId="0" borderId="24" xfId="653" applyNumberFormat="1" applyFont="1" applyBorder="1" applyAlignment="1">
      <alignment horizontal="center" vertical="center" wrapText="1"/>
    </xf>
    <xf numFmtId="181" fontId="9" fillId="0" borderId="25" xfId="653" applyNumberFormat="1" applyFont="1" applyBorder="1" applyAlignment="1">
      <alignment horizontal="center" vertical="center" wrapText="1"/>
    </xf>
    <xf numFmtId="177" fontId="22" fillId="0" borderId="22" xfId="0" applyNumberFormat="1" applyFont="1" applyFill="1" applyBorder="1" applyAlignment="1">
      <alignment horizontal="center" vertical="center" wrapText="1"/>
    </xf>
    <xf numFmtId="181" fontId="9" fillId="0" borderId="27" xfId="653" applyNumberFormat="1" applyFont="1" applyBorder="1" applyAlignment="1">
      <alignment horizontal="center" vertical="center" wrapText="1"/>
    </xf>
    <xf numFmtId="181" fontId="9" fillId="0" borderId="29" xfId="653" applyNumberFormat="1" applyFont="1" applyBorder="1" applyAlignment="1">
      <alignment horizontal="center" vertical="center" wrapText="1"/>
    </xf>
    <xf numFmtId="181" fontId="9" fillId="0" borderId="28" xfId="653" applyNumberFormat="1" applyFont="1" applyBorder="1" applyAlignment="1">
      <alignment horizontal="center" vertical="center" wrapText="1"/>
    </xf>
    <xf numFmtId="181" fontId="9" fillId="0" borderId="9" xfId="653" applyNumberFormat="1" applyFont="1" applyBorder="1" applyAlignment="1">
      <alignment horizontal="center" vertical="center" wrapText="1"/>
    </xf>
    <xf numFmtId="181" fontId="9" fillId="0" borderId="8" xfId="653" applyNumberFormat="1" applyFont="1" applyBorder="1" applyAlignment="1">
      <alignment horizontal="center" vertical="center" wrapText="1"/>
    </xf>
    <xf numFmtId="181" fontId="9" fillId="0" borderId="10" xfId="653" applyNumberFormat="1" applyFont="1" applyBorder="1" applyAlignment="1">
      <alignment horizontal="center" vertical="center" wrapText="1"/>
    </xf>
    <xf numFmtId="0" fontId="9" fillId="2" borderId="26" xfId="0" applyFont="1" applyFill="1" applyBorder="1" applyAlignment="1">
      <alignment horizontal="center" vertical="center" wrapText="1"/>
    </xf>
    <xf numFmtId="0" fontId="9" fillId="2" borderId="6" xfId="0" applyFont="1" applyFill="1" applyBorder="1" applyAlignment="1">
      <alignment horizontal="center" vertical="center" wrapText="1"/>
    </xf>
    <xf numFmtId="181" fontId="8" fillId="0" borderId="26" xfId="47" applyNumberFormat="1" applyFont="1" applyBorder="1" applyAlignment="1">
      <alignment horizontal="center" vertical="center" wrapText="1"/>
    </xf>
    <xf numFmtId="181" fontId="8" fillId="0" borderId="5" xfId="47" applyNumberFormat="1" applyFont="1" applyBorder="1" applyAlignment="1">
      <alignment horizontal="center" vertical="center" wrapText="1"/>
    </xf>
    <xf numFmtId="181" fontId="41" fillId="0" borderId="5" xfId="47" applyNumberFormat="1" applyFont="1" applyBorder="1" applyAlignment="1">
      <alignment horizontal="center" vertical="center" wrapText="1"/>
    </xf>
    <xf numFmtId="181" fontId="41" fillId="0" borderId="6" xfId="47" applyNumberFormat="1" applyFont="1" applyBorder="1" applyAlignment="1">
      <alignment horizontal="center" vertical="center" wrapText="1"/>
    </xf>
    <xf numFmtId="49" fontId="8" fillId="0" borderId="26" xfId="47" applyNumberFormat="1" applyFont="1" applyBorder="1" applyAlignment="1">
      <alignment horizontal="center" vertical="center" wrapText="1"/>
    </xf>
    <xf numFmtId="49" fontId="41" fillId="0" borderId="5" xfId="47" applyNumberFormat="1" applyFont="1" applyBorder="1" applyAlignment="1">
      <alignment horizontal="center" vertical="center" wrapText="1"/>
    </xf>
    <xf numFmtId="49" fontId="41" fillId="0" borderId="6" xfId="47" applyNumberFormat="1" applyFont="1" applyBorder="1" applyAlignment="1">
      <alignment horizontal="center" vertical="center" wrapText="1"/>
    </xf>
    <xf numFmtId="181" fontId="46" fillId="0" borderId="26" xfId="47" applyNumberFormat="1" applyFont="1" applyBorder="1" applyAlignment="1">
      <alignment horizontal="center" vertical="center" wrapText="1"/>
    </xf>
    <xf numFmtId="181" fontId="47" fillId="0" borderId="5" xfId="47" applyNumberFormat="1" applyFont="1" applyBorder="1" applyAlignment="1">
      <alignment horizontal="center" vertical="center" wrapText="1"/>
    </xf>
    <xf numFmtId="181" fontId="47" fillId="0" borderId="6" xfId="47" applyNumberFormat="1" applyFont="1" applyBorder="1" applyAlignment="1">
      <alignment horizontal="center" vertical="center" wrapText="1"/>
    </xf>
    <xf numFmtId="181" fontId="8" fillId="0" borderId="6" xfId="47" applyNumberFormat="1" applyFont="1" applyBorder="1" applyAlignment="1">
      <alignment horizontal="center" vertical="center" wrapText="1"/>
    </xf>
    <xf numFmtId="177" fontId="1" fillId="2" borderId="22" xfId="47" applyNumberFormat="1" applyFont="1" applyFill="1" applyBorder="1" applyAlignment="1">
      <alignment horizontal="center" vertical="center" wrapText="1"/>
    </xf>
    <xf numFmtId="181" fontId="1" fillId="0" borderId="22" xfId="47" applyNumberFormat="1" applyFont="1" applyFill="1" applyBorder="1" applyAlignment="1">
      <alignment horizontal="center" vertical="center" wrapText="1"/>
    </xf>
    <xf numFmtId="181" fontId="1" fillId="0" borderId="26" xfId="47" applyNumberFormat="1" applyFont="1" applyFill="1" applyBorder="1" applyAlignment="1">
      <alignment horizontal="center" vertical="center" wrapText="1"/>
    </xf>
    <xf numFmtId="181" fontId="1" fillId="0" borderId="6" xfId="47" applyNumberFormat="1" applyFont="1" applyFill="1" applyBorder="1" applyAlignment="1">
      <alignment horizontal="center" vertical="center" wrapText="1"/>
    </xf>
    <xf numFmtId="0" fontId="43" fillId="2" borderId="26" xfId="47" applyFont="1" applyFill="1" applyBorder="1" applyAlignment="1">
      <alignment horizontal="center" vertical="center" wrapText="1"/>
    </xf>
    <xf numFmtId="0" fontId="43" fillId="2" borderId="6" xfId="47" applyFont="1" applyFill="1" applyBorder="1" applyAlignment="1">
      <alignment horizontal="center" vertical="center" wrapText="1"/>
    </xf>
    <xf numFmtId="0" fontId="1" fillId="4" borderId="23" xfId="1143" applyFont="1" applyFill="1" applyBorder="1" applyAlignment="1">
      <alignment horizontal="center" vertical="center" wrapText="1"/>
    </xf>
    <xf numFmtId="0" fontId="1" fillId="4" borderId="25" xfId="1143" applyFont="1" applyFill="1" applyBorder="1" applyAlignment="1">
      <alignment horizontal="center" vertical="center" wrapText="1"/>
    </xf>
    <xf numFmtId="184" fontId="1" fillId="0" borderId="23" xfId="653" applyNumberFormat="1" applyFont="1" applyFill="1" applyBorder="1" applyAlignment="1">
      <alignment horizontal="center" vertical="center" wrapText="1"/>
    </xf>
    <xf numFmtId="184" fontId="1" fillId="0" borderId="24" xfId="653" applyNumberFormat="1"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5" xfId="0" applyFont="1" applyFill="1" applyBorder="1" applyAlignment="1">
      <alignment horizontal="center" vertical="center" wrapText="1"/>
    </xf>
    <xf numFmtId="9" fontId="1" fillId="0" borderId="23" xfId="47" applyNumberFormat="1" applyFont="1" applyBorder="1" applyAlignment="1">
      <alignment horizontal="center" vertical="center" wrapText="1"/>
    </xf>
    <xf numFmtId="9" fontId="1" fillId="0" borderId="25" xfId="47" applyNumberFormat="1" applyFont="1" applyBorder="1" applyAlignment="1">
      <alignment horizontal="center" vertical="center" wrapText="1"/>
    </xf>
    <xf numFmtId="183" fontId="22" fillId="0" borderId="0" xfId="653" applyNumberFormat="1" applyFont="1" applyFill="1" applyBorder="1" applyAlignment="1">
      <alignment horizontal="left" vertical="center" wrapText="1"/>
    </xf>
    <xf numFmtId="183" fontId="48" fillId="0" borderId="0" xfId="653" applyNumberFormat="1" applyFont="1" applyFill="1" applyBorder="1" applyAlignment="1">
      <alignment vertical="center" wrapText="1"/>
    </xf>
    <xf numFmtId="0" fontId="52" fillId="0" borderId="0" xfId="653" applyFont="1" applyFill="1" applyAlignment="1">
      <alignment horizontal="center" vertical="center" wrapText="1"/>
    </xf>
    <xf numFmtId="0" fontId="52" fillId="2" borderId="0" xfId="653" applyFont="1" applyFill="1" applyAlignment="1">
      <alignment horizontal="center" vertical="center" wrapText="1"/>
    </xf>
    <xf numFmtId="177" fontId="52" fillId="0" borderId="0" xfId="653" applyNumberFormat="1" applyFont="1" applyFill="1" applyAlignment="1">
      <alignment horizontal="center" vertical="center" wrapText="1"/>
    </xf>
    <xf numFmtId="0" fontId="1" fillId="0" borderId="27" xfId="47" applyFont="1" applyFill="1" applyBorder="1" applyAlignment="1">
      <alignment horizontal="center" vertical="center" wrapText="1"/>
    </xf>
    <xf numFmtId="0" fontId="1" fillId="0" borderId="28" xfId="47" applyFont="1" applyFill="1" applyBorder="1" applyAlignment="1">
      <alignment horizontal="center" vertical="center" wrapText="1"/>
    </xf>
    <xf numFmtId="0" fontId="1" fillId="0" borderId="11" xfId="47" applyFont="1" applyFill="1" applyBorder="1" applyAlignment="1">
      <alignment horizontal="center" vertical="center" wrapText="1"/>
    </xf>
    <xf numFmtId="0" fontId="1" fillId="0" borderId="12" xfId="47" applyFont="1" applyFill="1" applyBorder="1" applyAlignment="1">
      <alignment horizontal="center" vertical="center" wrapText="1"/>
    </xf>
    <xf numFmtId="0" fontId="1" fillId="0" borderId="9" xfId="47" applyFont="1" applyFill="1" applyBorder="1" applyAlignment="1">
      <alignment horizontal="center" vertical="center" wrapText="1"/>
    </xf>
    <xf numFmtId="0" fontId="1" fillId="0" borderId="10" xfId="47" applyFont="1" applyFill="1" applyBorder="1" applyAlignment="1">
      <alignment horizontal="center" vertical="center" wrapText="1"/>
    </xf>
    <xf numFmtId="0" fontId="43" fillId="2" borderId="22" xfId="47" applyFont="1" applyFill="1" applyBorder="1" applyAlignment="1">
      <alignment horizontal="center" vertical="center" wrapText="1"/>
    </xf>
    <xf numFmtId="9" fontId="1" fillId="4" borderId="22" xfId="653" applyNumberFormat="1" applyFont="1" applyFill="1" applyBorder="1" applyAlignment="1">
      <alignment horizontal="center" vertical="center" wrapText="1"/>
    </xf>
    <xf numFmtId="0" fontId="1" fillId="4" borderId="22" xfId="653" applyFont="1" applyFill="1" applyBorder="1" applyAlignment="1">
      <alignment horizontal="center" vertical="center" wrapText="1"/>
    </xf>
    <xf numFmtId="184" fontId="1" fillId="0" borderId="25" xfId="653" applyNumberFormat="1" applyFont="1" applyFill="1" applyBorder="1" applyAlignment="1">
      <alignment horizontal="center" vertical="center" wrapText="1"/>
    </xf>
    <xf numFmtId="177" fontId="1" fillId="2" borderId="24" xfId="653" applyNumberFormat="1" applyFont="1" applyFill="1" applyBorder="1" applyAlignment="1">
      <alignment horizontal="center" vertical="center" wrapText="1"/>
    </xf>
    <xf numFmtId="49" fontId="8" fillId="0" borderId="5" xfId="47" applyNumberFormat="1" applyFont="1" applyBorder="1" applyAlignment="1">
      <alignment horizontal="center" vertical="center" wrapText="1"/>
    </xf>
    <xf numFmtId="49" fontId="8" fillId="0" borderId="6" xfId="47" applyNumberFormat="1" applyFont="1" applyBorder="1" applyAlignment="1">
      <alignment horizontal="center" vertical="center" wrapText="1"/>
    </xf>
    <xf numFmtId="183" fontId="1" fillId="0" borderId="22" xfId="0" applyNumberFormat="1" applyFont="1" applyBorder="1" applyAlignment="1">
      <alignment horizontal="center" vertical="center"/>
    </xf>
    <xf numFmtId="179" fontId="1" fillId="0" borderId="22" xfId="47" applyNumberFormat="1" applyFont="1" applyBorder="1" applyAlignment="1">
      <alignment horizontal="center" vertical="center" wrapText="1"/>
    </xf>
    <xf numFmtId="9" fontId="1" fillId="4" borderId="23" xfId="653" applyNumberFormat="1" applyFont="1" applyFill="1" applyBorder="1" applyAlignment="1">
      <alignment horizontal="center" vertical="center" wrapText="1"/>
    </xf>
    <xf numFmtId="9" fontId="1" fillId="4" borderId="24" xfId="653" applyNumberFormat="1" applyFont="1" applyFill="1" applyBorder="1" applyAlignment="1">
      <alignment horizontal="center" vertical="center" wrapText="1"/>
    </xf>
    <xf numFmtId="0" fontId="1" fillId="4" borderId="24" xfId="653" applyFont="1" applyFill="1" applyBorder="1" applyAlignment="1">
      <alignment horizontal="center" vertical="center" wrapText="1"/>
    </xf>
    <xf numFmtId="0" fontId="1" fillId="4" borderId="25" xfId="653" applyFont="1" applyFill="1" applyBorder="1" applyAlignment="1">
      <alignment horizontal="center" vertical="center" wrapText="1"/>
    </xf>
    <xf numFmtId="181" fontId="1" fillId="0" borderId="23" xfId="653" applyNumberFormat="1" applyFont="1" applyFill="1" applyBorder="1" applyAlignment="1">
      <alignment horizontal="center" vertical="center" wrapText="1"/>
    </xf>
    <xf numFmtId="181" fontId="1" fillId="0" borderId="24" xfId="653" applyNumberFormat="1" applyFont="1" applyFill="1" applyBorder="1" applyAlignment="1">
      <alignment horizontal="center" vertical="center" wrapText="1"/>
    </xf>
    <xf numFmtId="181" fontId="1" fillId="0" borderId="25" xfId="653" applyNumberFormat="1" applyFont="1" applyFill="1" applyBorder="1" applyAlignment="1">
      <alignment horizontal="center" vertical="center" wrapText="1"/>
    </xf>
    <xf numFmtId="183" fontId="1" fillId="0" borderId="23" xfId="0" applyNumberFormat="1" applyFont="1" applyFill="1" applyBorder="1" applyAlignment="1">
      <alignment horizontal="center" vertical="center" wrapText="1"/>
    </xf>
    <xf numFmtId="183" fontId="1" fillId="0" borderId="24" xfId="0" applyNumberFormat="1" applyFont="1" applyFill="1" applyBorder="1" applyAlignment="1">
      <alignment horizontal="center" vertical="center" wrapText="1"/>
    </xf>
    <xf numFmtId="183" fontId="1" fillId="0" borderId="25" xfId="0" applyNumberFormat="1" applyFont="1" applyFill="1" applyBorder="1" applyAlignment="1">
      <alignment horizontal="center" vertical="center" wrapText="1"/>
    </xf>
    <xf numFmtId="183" fontId="1" fillId="0" borderId="22" xfId="0" applyNumberFormat="1" applyFont="1" applyFill="1" applyBorder="1" applyAlignment="1">
      <alignment horizontal="center" vertical="center" wrapText="1"/>
    </xf>
    <xf numFmtId="0" fontId="1" fillId="0" borderId="22" xfId="0" applyFont="1" applyFill="1" applyBorder="1" applyAlignment="1">
      <alignment horizontal="center" vertical="center"/>
    </xf>
    <xf numFmtId="0" fontId="87" fillId="0" borderId="0" xfId="653" applyFont="1" applyFill="1" applyAlignment="1">
      <alignment horizontal="center" vertical="center" wrapText="1"/>
    </xf>
    <xf numFmtId="179" fontId="1" fillId="0" borderId="23" xfId="653" applyNumberFormat="1" applyFont="1" applyBorder="1" applyAlignment="1">
      <alignment horizontal="center" vertical="center" wrapText="1"/>
    </xf>
    <xf numFmtId="179" fontId="1" fillId="0" borderId="25" xfId="653" applyNumberFormat="1" applyFont="1" applyBorder="1" applyAlignment="1">
      <alignment horizontal="center" vertical="center" wrapText="1"/>
    </xf>
    <xf numFmtId="179" fontId="38" fillId="0" borderId="22" xfId="47" applyNumberFormat="1" applyFont="1" applyFill="1" applyBorder="1" applyAlignment="1">
      <alignment horizontal="center" vertical="center" wrapText="1"/>
    </xf>
    <xf numFmtId="179" fontId="34" fillId="2" borderId="24" xfId="47" applyNumberFormat="1" applyFont="1" applyFill="1" applyBorder="1" applyAlignment="1">
      <alignment horizontal="center" vertical="center" wrapText="1"/>
    </xf>
    <xf numFmtId="179" fontId="34" fillId="0" borderId="24" xfId="47" applyNumberFormat="1" applyFont="1" applyFill="1" applyBorder="1" applyAlignment="1">
      <alignment horizontal="center" vertical="center" wrapText="1"/>
    </xf>
    <xf numFmtId="179" fontId="34" fillId="0" borderId="25" xfId="47" applyNumberFormat="1" applyFont="1" applyFill="1" applyBorder="1" applyAlignment="1">
      <alignment horizontal="center" vertical="center" wrapText="1"/>
    </xf>
    <xf numFmtId="0" fontId="52" fillId="0" borderId="0" xfId="0" applyFont="1" applyFill="1" applyAlignment="1">
      <alignment horizontal="center" vertical="center"/>
    </xf>
    <xf numFmtId="0" fontId="52" fillId="2" borderId="0" xfId="0" applyFont="1" applyFill="1" applyAlignment="1">
      <alignment horizontal="center" vertical="center"/>
    </xf>
    <xf numFmtId="179" fontId="9" fillId="2" borderId="27" xfId="47" applyNumberFormat="1" applyFont="1" applyFill="1" applyBorder="1" applyAlignment="1">
      <alignment horizontal="center" vertical="center" wrapText="1"/>
    </xf>
    <xf numFmtId="179" fontId="9" fillId="2" borderId="9" xfId="47" applyNumberFormat="1" applyFont="1" applyFill="1" applyBorder="1" applyAlignment="1">
      <alignment horizontal="center" vertical="center" wrapText="1"/>
    </xf>
    <xf numFmtId="9" fontId="9" fillId="0" borderId="23" xfId="47" applyNumberFormat="1" applyFont="1" applyFill="1" applyBorder="1" applyAlignment="1">
      <alignment horizontal="center" vertical="center" wrapText="1"/>
    </xf>
    <xf numFmtId="9" fontId="9" fillId="0" borderId="24" xfId="47" applyNumberFormat="1" applyFont="1" applyFill="1" applyBorder="1" applyAlignment="1">
      <alignment horizontal="center" vertical="center" wrapText="1"/>
    </xf>
    <xf numFmtId="179" fontId="32" fillId="0" borderId="8" xfId="0" applyNumberFormat="1" applyFont="1" applyFill="1" applyBorder="1" applyAlignment="1">
      <alignment horizontal="center" vertical="center" wrapText="1"/>
    </xf>
    <xf numFmtId="49" fontId="8" fillId="2" borderId="22" xfId="47" applyNumberFormat="1" applyFont="1" applyFill="1" applyBorder="1" applyAlignment="1">
      <alignment horizontal="center" vertical="center" wrapText="1"/>
    </xf>
    <xf numFmtId="181" fontId="8" fillId="2" borderId="22" xfId="47" applyNumberFormat="1" applyFont="1" applyFill="1" applyBorder="1" applyAlignment="1">
      <alignment horizontal="center" vertical="center" wrapText="1"/>
    </xf>
    <xf numFmtId="179" fontId="5" fillId="2" borderId="26" xfId="47" applyNumberFormat="1" applyFont="1" applyFill="1" applyBorder="1" applyAlignment="1">
      <alignment horizontal="center" vertical="center" wrapText="1"/>
    </xf>
    <xf numFmtId="179" fontId="5" fillId="2" borderId="5" xfId="47" applyNumberFormat="1" applyFont="1" applyFill="1" applyBorder="1" applyAlignment="1">
      <alignment horizontal="center" vertical="center" wrapText="1"/>
    </xf>
    <xf numFmtId="179" fontId="5" fillId="2" borderId="6" xfId="47" applyNumberFormat="1" applyFont="1" applyFill="1" applyBorder="1" applyAlignment="1">
      <alignment horizontal="center" vertical="center" wrapText="1"/>
    </xf>
    <xf numFmtId="0" fontId="52" fillId="0" borderId="0" xfId="0" applyFont="1" applyFill="1" applyBorder="1" applyAlignment="1">
      <alignment horizontal="center" vertical="center"/>
    </xf>
    <xf numFmtId="0" fontId="1" fillId="2" borderId="22" xfId="47" applyFont="1" applyFill="1" applyBorder="1" applyAlignment="1">
      <alignment horizontal="center" vertical="center" wrapText="1"/>
    </xf>
    <xf numFmtId="0" fontId="2" fillId="2" borderId="22" xfId="47" applyFont="1" applyFill="1" applyBorder="1" applyAlignment="1">
      <alignment horizontal="center" vertical="center" wrapText="1"/>
    </xf>
    <xf numFmtId="9" fontId="1" fillId="2" borderId="23" xfId="47" applyNumberFormat="1" applyFont="1" applyFill="1" applyBorder="1" applyAlignment="1">
      <alignment horizontal="center" vertical="center" wrapText="1"/>
    </xf>
    <xf numFmtId="9" fontId="1" fillId="2" borderId="24" xfId="47" applyNumberFormat="1" applyFont="1" applyFill="1" applyBorder="1" applyAlignment="1">
      <alignment horizontal="center" vertical="center" wrapText="1"/>
    </xf>
    <xf numFmtId="0" fontId="90" fillId="0" borderId="36" xfId="1142" applyFont="1" applyFill="1" applyBorder="1" applyAlignment="1">
      <alignment horizontal="center" vertical="center" wrapText="1"/>
    </xf>
    <xf numFmtId="0" fontId="90" fillId="0" borderId="24" xfId="1142" applyFont="1" applyFill="1" applyBorder="1" applyAlignment="1">
      <alignment horizontal="center" vertical="center" wrapText="1"/>
    </xf>
    <xf numFmtId="0" fontId="63" fillId="0" borderId="22" xfId="1142" applyFont="1" applyFill="1" applyBorder="1" applyAlignment="1">
      <alignment horizontal="center" vertical="center" wrapText="1"/>
    </xf>
    <xf numFmtId="0" fontId="63" fillId="0" borderId="23" xfId="1142" applyFont="1" applyFill="1" applyBorder="1" applyAlignment="1">
      <alignment horizontal="center" vertical="center" wrapText="1"/>
    </xf>
    <xf numFmtId="0" fontId="63" fillId="0" borderId="36" xfId="1142" applyFont="1" applyFill="1" applyBorder="1" applyAlignment="1">
      <alignment horizontal="center" vertical="center" wrapText="1"/>
    </xf>
    <xf numFmtId="0" fontId="92" fillId="0" borderId="22" xfId="1142" applyFont="1" applyFill="1" applyBorder="1" applyAlignment="1">
      <alignment horizontal="center" vertical="center" wrapText="1"/>
    </xf>
    <xf numFmtId="0" fontId="92" fillId="0" borderId="23" xfId="1142" applyFont="1" applyFill="1" applyBorder="1" applyAlignment="1">
      <alignment horizontal="center" vertical="center" wrapText="1"/>
    </xf>
    <xf numFmtId="0" fontId="92" fillId="0" borderId="36" xfId="1142" applyFont="1" applyFill="1" applyBorder="1" applyAlignment="1">
      <alignment horizontal="center" vertical="center" wrapText="1"/>
    </xf>
    <xf numFmtId="0" fontId="63" fillId="0" borderId="22" xfId="1142" applyFont="1" applyFill="1" applyBorder="1" applyAlignment="1">
      <alignment horizontal="center" vertical="center"/>
    </xf>
    <xf numFmtId="0" fontId="63" fillId="0" borderId="23" xfId="1142" applyFont="1" applyFill="1" applyBorder="1" applyAlignment="1">
      <alignment horizontal="center" vertical="center"/>
    </xf>
    <xf numFmtId="0" fontId="63" fillId="0" borderId="36" xfId="1142" applyFont="1" applyFill="1" applyBorder="1" applyAlignment="1">
      <alignment horizontal="center" vertical="center"/>
    </xf>
    <xf numFmtId="43" fontId="90" fillId="0" borderId="23" xfId="1486" applyFont="1" applyFill="1" applyBorder="1" applyAlignment="1">
      <alignment horizontal="center" vertical="center" wrapText="1"/>
    </xf>
    <xf numFmtId="43" fontId="90" fillId="0" borderId="36" xfId="1486" applyFont="1" applyFill="1" applyBorder="1" applyAlignment="1">
      <alignment horizontal="center" vertical="center" wrapText="1"/>
    </xf>
    <xf numFmtId="0" fontId="90" fillId="0" borderId="23" xfId="1142" applyFont="1" applyFill="1" applyBorder="1" applyAlignment="1">
      <alignment horizontal="center" vertical="center"/>
    </xf>
    <xf numFmtId="0" fontId="90" fillId="0" borderId="36" xfId="1142" applyFont="1" applyFill="1" applyBorder="1" applyAlignment="1">
      <alignment horizontal="center" vertical="center"/>
    </xf>
  </cellXfs>
  <cellStyles count="1487">
    <cellStyle name="_ET_STYLE_NoName_00_" xfId="47"/>
    <cellStyle name="20% - 强调文字颜色 1 2" xfId="2"/>
    <cellStyle name="20% - 强调文字颜色 1 2 10" xfId="59"/>
    <cellStyle name="20% - 强调文字颜色 1 2 11" xfId="60"/>
    <cellStyle name="20% - 强调文字颜色 1 2 12" xfId="46"/>
    <cellStyle name="20% - 强调文字颜色 1 2 13" xfId="49"/>
    <cellStyle name="20% - 强调文字颜色 1 2 14" xfId="51"/>
    <cellStyle name="20% - 强调文字颜色 1 2 15" xfId="62"/>
    <cellStyle name="20% - 强调文字颜色 1 2 16" xfId="65"/>
    <cellStyle name="20% - 强调文字颜色 1 2 17" xfId="15"/>
    <cellStyle name="20% - 强调文字颜色 1 2 18" xfId="67"/>
    <cellStyle name="20% - 强调文字颜色 1 2 19" xfId="56"/>
    <cellStyle name="20% - 强调文字颜色 1 2 2" xfId="70"/>
    <cellStyle name="20% - 强调文字颜色 1 2 20" xfId="61"/>
    <cellStyle name="20% - 强调文字颜色 1 2 21" xfId="64"/>
    <cellStyle name="20% - 强调文字颜色 1 2 3" xfId="54"/>
    <cellStyle name="20% - 强调文字颜色 1 2 4" xfId="72"/>
    <cellStyle name="20% - 强调文字颜色 1 2 5" xfId="74"/>
    <cellStyle name="20% - 强调文字颜色 1 2 6" xfId="75"/>
    <cellStyle name="20% - 强调文字颜色 1 2 7" xfId="76"/>
    <cellStyle name="20% - 强调文字颜色 1 2 8" xfId="77"/>
    <cellStyle name="20% - 强调文字颜色 1 2 9" xfId="78"/>
    <cellStyle name="20% - 强调文字颜色 2 2" xfId="79"/>
    <cellStyle name="20% - 强调文字颜色 2 2 10" xfId="82"/>
    <cellStyle name="20% - 强调文字颜色 2 2 11" xfId="83"/>
    <cellStyle name="20% - 强调文字颜色 2 2 12" xfId="85"/>
    <cellStyle name="20% - 强调文字颜色 2 2 13" xfId="87"/>
    <cellStyle name="20% - 强调文字颜色 2 2 14" xfId="90"/>
    <cellStyle name="20% - 强调文字颜色 2 2 15" xfId="93"/>
    <cellStyle name="20% - 强调文字颜色 2 2 16" xfId="97"/>
    <cellStyle name="20% - 强调文字颜色 2 2 17" xfId="101"/>
    <cellStyle name="20% - 强调文字颜色 2 2 18" xfId="105"/>
    <cellStyle name="20% - 强调文字颜色 2 2 19" xfId="109"/>
    <cellStyle name="20% - 强调文字颜色 2 2 2" xfId="112"/>
    <cellStyle name="20% - 强调文字颜色 2 2 20" xfId="94"/>
    <cellStyle name="20% - 强调文字颜色 2 2 21" xfId="98"/>
    <cellStyle name="20% - 强调文字颜色 2 2 3" xfId="114"/>
    <cellStyle name="20% - 强调文字颜色 2 2 4" xfId="116"/>
    <cellStyle name="20% - 强调文字颜色 2 2 5" xfId="118"/>
    <cellStyle name="20% - 强调文字颜色 2 2 6" xfId="119"/>
    <cellStyle name="20% - 强调文字颜色 2 2 7" xfId="120"/>
    <cellStyle name="20% - 强调文字颜色 2 2 8" xfId="121"/>
    <cellStyle name="20% - 强调文字颜色 2 2 9" xfId="122"/>
    <cellStyle name="20% - 强调文字颜色 3 2" xfId="123"/>
    <cellStyle name="20% - 强调文字颜色 3 2 10" xfId="124"/>
    <cellStyle name="20% - 强调文字颜色 3 2 11" xfId="125"/>
    <cellStyle name="20% - 强调文字颜色 3 2 12" xfId="126"/>
    <cellStyle name="20% - 强调文字颜色 3 2 13" xfId="127"/>
    <cellStyle name="20% - 强调文字颜色 3 2 14" xfId="129"/>
    <cellStyle name="20% - 强调文字颜色 3 2 15" xfId="131"/>
    <cellStyle name="20% - 强调文字颜色 3 2 16" xfId="134"/>
    <cellStyle name="20% - 强调文字颜色 3 2 17" xfId="137"/>
    <cellStyle name="20% - 强调文字颜色 3 2 18" xfId="139"/>
    <cellStyle name="20% - 强调文字颜色 3 2 19" xfId="142"/>
    <cellStyle name="20% - 强调文字颜色 3 2 2" xfId="146"/>
    <cellStyle name="20% - 强调文字颜色 3 2 20" xfId="132"/>
    <cellStyle name="20% - 强调文字颜色 3 2 21" xfId="135"/>
    <cellStyle name="20% - 强调文字颜色 3 2 3" xfId="149"/>
    <cellStyle name="20% - 强调文字颜色 3 2 4" xfId="153"/>
    <cellStyle name="20% - 强调文字颜色 3 2 5" xfId="157"/>
    <cellStyle name="20% - 强调文字颜色 3 2 6" xfId="159"/>
    <cellStyle name="20% - 强调文字颜色 3 2 7" xfId="81"/>
    <cellStyle name="20% - 强调文字颜色 3 2 8" xfId="161"/>
    <cellStyle name="20% - 强调文字颜色 3 2 9" xfId="162"/>
    <cellStyle name="20% - 强调文字颜色 4 2" xfId="163"/>
    <cellStyle name="20% - 强调文字颜色 4 2 10" xfId="165"/>
    <cellStyle name="20% - 强调文字颜色 4 2 11" xfId="166"/>
    <cellStyle name="20% - 强调文字颜色 4 2 12" xfId="167"/>
    <cellStyle name="20% - 强调文字颜色 4 2 13" xfId="168"/>
    <cellStyle name="20% - 强调文字颜色 4 2 14" xfId="4"/>
    <cellStyle name="20% - 强调文字颜色 4 2 15" xfId="169"/>
    <cellStyle name="20% - 强调文字颜色 4 2 16" xfId="171"/>
    <cellStyle name="20% - 强调文字颜色 4 2 17" xfId="173"/>
    <cellStyle name="20% - 强调文字颜色 4 2 18" xfId="174"/>
    <cellStyle name="20% - 强调文字颜色 4 2 19" xfId="175"/>
    <cellStyle name="20% - 强调文字颜色 4 2 2" xfId="177"/>
    <cellStyle name="20% - 强调文字颜色 4 2 20" xfId="170"/>
    <cellStyle name="20% - 强调文字颜色 4 2 21" xfId="172"/>
    <cellStyle name="20% - 强调文字颜色 4 2 3" xfId="182"/>
    <cellStyle name="20% - 强调文字颜色 4 2 4" xfId="187"/>
    <cellStyle name="20% - 强调文字颜色 4 2 5" xfId="190"/>
    <cellStyle name="20% - 强调文字颜色 4 2 6" xfId="193"/>
    <cellStyle name="20% - 强调文字颜色 4 2 7" xfId="197"/>
    <cellStyle name="20% - 强调文字颜色 4 2 8" xfId="200"/>
    <cellStyle name="20% - 强调文字颜色 4 2 9" xfId="204"/>
    <cellStyle name="20% - 强调文字颜色 5 2" xfId="207"/>
    <cellStyle name="20% - 强调文字颜色 5 2 10" xfId="209"/>
    <cellStyle name="20% - 强调文字颜色 5 2 11" xfId="211"/>
    <cellStyle name="20% - 强调文字颜色 5 2 12" xfId="213"/>
    <cellStyle name="20% - 强调文字颜色 5 2 13" xfId="215"/>
    <cellStyle name="20% - 强调文字颜色 5 2 14" xfId="217"/>
    <cellStyle name="20% - 强调文字颜色 5 2 15" xfId="218"/>
    <cellStyle name="20% - 强调文字颜色 5 2 16" xfId="220"/>
    <cellStyle name="20% - 强调文字颜色 5 2 17" xfId="21"/>
    <cellStyle name="20% - 强调文字颜色 5 2 18" xfId="22"/>
    <cellStyle name="20% - 强调文字颜色 5 2 19" xfId="24"/>
    <cellStyle name="20% - 强调文字颜色 5 2 2" xfId="225"/>
    <cellStyle name="20% - 强调文字颜色 5 2 20" xfId="219"/>
    <cellStyle name="20% - 强调文字颜色 5 2 21" xfId="221"/>
    <cellStyle name="20% - 强调文字颜色 5 2 3" xfId="228"/>
    <cellStyle name="20% - 强调文字颜色 5 2 4" xfId="231"/>
    <cellStyle name="20% - 强调文字颜色 5 2 5" xfId="234"/>
    <cellStyle name="20% - 强调文字颜色 5 2 6" xfId="237"/>
    <cellStyle name="20% - 强调文字颜色 5 2 7" xfId="239"/>
    <cellStyle name="20% - 强调文字颜色 5 2 8" xfId="241"/>
    <cellStyle name="20% - 强调文字颜色 5 2 9" xfId="243"/>
    <cellStyle name="20% - 强调文字颜色 6 2" xfId="244"/>
    <cellStyle name="20% - 强调文字颜色 6 2 10" xfId="247"/>
    <cellStyle name="20% - 强调文字颜色 6 2 11" xfId="248"/>
    <cellStyle name="20% - 强调文字颜色 6 2 12" xfId="1"/>
    <cellStyle name="20% - 强调文字颜色 6 2 13" xfId="249"/>
    <cellStyle name="20% - 强调文字颜色 6 2 14" xfId="250"/>
    <cellStyle name="20% - 强调文字颜色 6 2 15" xfId="251"/>
    <cellStyle name="20% - 强调文字颜色 6 2 16" xfId="253"/>
    <cellStyle name="20% - 强调文字颜色 6 2 17" xfId="255"/>
    <cellStyle name="20% - 强调文字颜色 6 2 18" xfId="256"/>
    <cellStyle name="20% - 强调文字颜色 6 2 19" xfId="257"/>
    <cellStyle name="20% - 强调文字颜色 6 2 2" xfId="258"/>
    <cellStyle name="20% - 强调文字颜色 6 2 20" xfId="252"/>
    <cellStyle name="20% - 强调文字颜色 6 2 21" xfId="254"/>
    <cellStyle name="20% - 强调文字颜色 6 2 3" xfId="259"/>
    <cellStyle name="20% - 强调文字颜色 6 2 4" xfId="260"/>
    <cellStyle name="20% - 强调文字颜色 6 2 5" xfId="261"/>
    <cellStyle name="20% - 强调文字颜色 6 2 6" xfId="262"/>
    <cellStyle name="20% - 强调文字颜色 6 2 7" xfId="263"/>
    <cellStyle name="20% - 强调文字颜色 6 2 8" xfId="264"/>
    <cellStyle name="20% - 强调文字颜色 6 2 9" xfId="265"/>
    <cellStyle name="40% - 强调文字颜色 1 2" xfId="266"/>
    <cellStyle name="40% - 强调文字颜色 1 2 10" xfId="267"/>
    <cellStyle name="40% - 强调文字颜色 1 2 11" xfId="268"/>
    <cellStyle name="40% - 强调文字颜色 1 2 12" xfId="269"/>
    <cellStyle name="40% - 强调文字颜色 1 2 13" xfId="6"/>
    <cellStyle name="40% - 强调文字颜色 1 2 14" xfId="270"/>
    <cellStyle name="40% - 强调文字颜色 1 2 15" xfId="271"/>
    <cellStyle name="40% - 强调文字颜色 1 2 16" xfId="273"/>
    <cellStyle name="40% - 强调文字颜色 1 2 17" xfId="275"/>
    <cellStyle name="40% - 强调文字颜色 1 2 18" xfId="276"/>
    <cellStyle name="40% - 强调文字颜色 1 2 19" xfId="278"/>
    <cellStyle name="40% - 强调文字颜色 1 2 2" xfId="283"/>
    <cellStyle name="40% - 强调文字颜色 1 2 20" xfId="272"/>
    <cellStyle name="40% - 强调文字颜色 1 2 21" xfId="274"/>
    <cellStyle name="40% - 强调文字颜色 1 2 3" xfId="288"/>
    <cellStyle name="40% - 强调文字颜色 1 2 4" xfId="292"/>
    <cellStyle name="40% - 强调文字颜色 1 2 5" xfId="295"/>
    <cellStyle name="40% - 强调文字颜色 1 2 6" xfId="298"/>
    <cellStyle name="40% - 强调文字颜色 1 2 7" xfId="301"/>
    <cellStyle name="40% - 强调文字颜色 1 2 8" xfId="35"/>
    <cellStyle name="40% - 强调文字颜色 1 2 9" xfId="28"/>
    <cellStyle name="40% - 强调文字颜色 2 2" xfId="53"/>
    <cellStyle name="40% - 强调文字颜色 2 2 10" xfId="304"/>
    <cellStyle name="40% - 强调文字颜色 2 2 11" xfId="305"/>
    <cellStyle name="40% - 强调文字颜色 2 2 12" xfId="306"/>
    <cellStyle name="40% - 强调文字颜色 2 2 13" xfId="307"/>
    <cellStyle name="40% - 强调文字颜色 2 2 14" xfId="308"/>
    <cellStyle name="40% - 强调文字颜色 2 2 15" xfId="309"/>
    <cellStyle name="40% - 强调文字颜色 2 2 16" xfId="311"/>
    <cellStyle name="40% - 强调文字颜色 2 2 17" xfId="313"/>
    <cellStyle name="40% - 强调文字颜色 2 2 18" xfId="314"/>
    <cellStyle name="40% - 强调文字颜色 2 2 19" xfId="316"/>
    <cellStyle name="40% - 强调文字颜色 2 2 2" xfId="318"/>
    <cellStyle name="40% - 强调文字颜色 2 2 20" xfId="310"/>
    <cellStyle name="40% - 强调文字颜色 2 2 21" xfId="312"/>
    <cellStyle name="40% - 强调文字颜色 2 2 3" xfId="320"/>
    <cellStyle name="40% - 强调文字颜色 2 2 4" xfId="322"/>
    <cellStyle name="40% - 强调文字颜色 2 2 5" xfId="324"/>
    <cellStyle name="40% - 强调文字颜色 2 2 6" xfId="325"/>
    <cellStyle name="40% - 强调文字颜色 2 2 7" xfId="71"/>
    <cellStyle name="40% - 强调文字颜色 2 2 8" xfId="55"/>
    <cellStyle name="40% - 强调文字颜色 2 2 9" xfId="73"/>
    <cellStyle name="40% - 强调文字颜色 3 2" xfId="326"/>
    <cellStyle name="40% - 强调文字颜色 3 2 10" xfId="327"/>
    <cellStyle name="40% - 强调文字颜色 3 2 11" xfId="328"/>
    <cellStyle name="40% - 强调文字颜色 3 2 12" xfId="329"/>
    <cellStyle name="40% - 强调文字颜色 3 2 13" xfId="330"/>
    <cellStyle name="40% - 强调文字颜色 3 2 14" xfId="331"/>
    <cellStyle name="40% - 强调文字颜色 3 2 15" xfId="332"/>
    <cellStyle name="40% - 强调文字颜色 3 2 16" xfId="334"/>
    <cellStyle name="40% - 强调文字颜色 3 2 17" xfId="336"/>
    <cellStyle name="40% - 强调文字颜色 3 2 18" xfId="337"/>
    <cellStyle name="40% - 强调文字颜色 3 2 19" xfId="339"/>
    <cellStyle name="40% - 强调文字颜色 3 2 2" xfId="344"/>
    <cellStyle name="40% - 强调文字颜色 3 2 20" xfId="333"/>
    <cellStyle name="40% - 强调文字颜色 3 2 21" xfId="335"/>
    <cellStyle name="40% - 强调文字颜色 3 2 3" xfId="348"/>
    <cellStyle name="40% - 强调文字颜色 3 2 4" xfId="351"/>
    <cellStyle name="40% - 强调文字颜色 3 2 5" xfId="353"/>
    <cellStyle name="40% - 强调文字颜色 3 2 6" xfId="355"/>
    <cellStyle name="40% - 强调文字颜色 3 2 7" xfId="113"/>
    <cellStyle name="40% - 强调文字颜色 3 2 8" xfId="115"/>
    <cellStyle name="40% - 强调文字颜色 3 2 9" xfId="117"/>
    <cellStyle name="40% - 强调文字颜色 4 2" xfId="27"/>
    <cellStyle name="40% - 强调文字颜色 4 2 10" xfId="179"/>
    <cellStyle name="40% - 强调文字颜色 4 2 11" xfId="184"/>
    <cellStyle name="40% - 强调文字颜色 4 2 12" xfId="191"/>
    <cellStyle name="40% - 强调文字颜色 4 2 13" xfId="194"/>
    <cellStyle name="40% - 强调文字颜色 4 2 14" xfId="198"/>
    <cellStyle name="40% - 强调文字颜色 4 2 15" xfId="201"/>
    <cellStyle name="40% - 强调文字颜色 4 2 16" xfId="205"/>
    <cellStyle name="40% - 强调文字颜色 4 2 17" xfId="357"/>
    <cellStyle name="40% - 强调文字颜色 4 2 18" xfId="359"/>
    <cellStyle name="40% - 强调文字颜色 4 2 19" xfId="362"/>
    <cellStyle name="40% - 强调文字颜色 4 2 2" xfId="364"/>
    <cellStyle name="40% - 强调文字颜色 4 2 20" xfId="202"/>
    <cellStyle name="40% - 强调文字颜色 4 2 21" xfId="206"/>
    <cellStyle name="40% - 强调文字颜色 4 2 3" xfId="366"/>
    <cellStyle name="40% - 强调文字颜色 4 2 4" xfId="369"/>
    <cellStyle name="40% - 强调文字颜色 4 2 5" xfId="372"/>
    <cellStyle name="40% - 强调文字颜色 4 2 6" xfId="374"/>
    <cellStyle name="40% - 强调文字颜色 4 2 7" xfId="147"/>
    <cellStyle name="40% - 强调文字颜色 4 2 8" xfId="150"/>
    <cellStyle name="40% - 强调文字颜色 4 2 9" xfId="154"/>
    <cellStyle name="40% - 强调文字颜色 5 2" xfId="376"/>
    <cellStyle name="40% - 强调文字颜色 5 2 10" xfId="377"/>
    <cellStyle name="40% - 强调文字颜色 5 2 11" xfId="280"/>
    <cellStyle name="40% - 强调文字颜色 5 2 12" xfId="285"/>
    <cellStyle name="40% - 强调文字颜色 5 2 13" xfId="290"/>
    <cellStyle name="40% - 强调文字颜色 5 2 14" xfId="296"/>
    <cellStyle name="40% - 强调文字颜色 5 2 15" xfId="299"/>
    <cellStyle name="40% - 强调文字颜色 5 2 16" xfId="302"/>
    <cellStyle name="40% - 强调文字颜色 5 2 17" xfId="36"/>
    <cellStyle name="40% - 强调文字颜色 5 2 18" xfId="29"/>
    <cellStyle name="40% - 强调文字颜色 5 2 19" xfId="40"/>
    <cellStyle name="40% - 强调文字颜色 5 2 2" xfId="380"/>
    <cellStyle name="40% - 强调文字颜色 5 2 20" xfId="300"/>
    <cellStyle name="40% - 强调文字颜色 5 2 21" xfId="303"/>
    <cellStyle name="40% - 强调文字颜色 5 2 3" xfId="383"/>
    <cellStyle name="40% - 强调文字颜色 5 2 4" xfId="386"/>
    <cellStyle name="40% - 强调文字颜色 5 2 5" xfId="389"/>
    <cellStyle name="40% - 强调文字颜色 5 2 6" xfId="391"/>
    <cellStyle name="40% - 强调文字颜色 5 2 7" xfId="178"/>
    <cellStyle name="40% - 强调文字颜色 5 2 8" xfId="183"/>
    <cellStyle name="40% - 强调文字颜色 5 2 9" xfId="188"/>
    <cellStyle name="40% - 强调文字颜色 6 2" xfId="392"/>
    <cellStyle name="40% - 强调文字颜色 6 2 10" xfId="395"/>
    <cellStyle name="40% - 强调文字颜色 6 2 11" xfId="397"/>
    <cellStyle name="40% - 强调文字颜色 6 2 12" xfId="401"/>
    <cellStyle name="40% - 强调文字颜色 6 2 13" xfId="406"/>
    <cellStyle name="40% - 强调文字颜色 6 2 14" xfId="411"/>
    <cellStyle name="40% - 强调文字颜色 6 2 15" xfId="414"/>
    <cellStyle name="40% - 强调文字颜色 6 2 16" xfId="222"/>
    <cellStyle name="40% - 强调文字颜色 6 2 17" xfId="227"/>
    <cellStyle name="40% - 强调文字颜色 6 2 18" xfId="230"/>
    <cellStyle name="40% - 强调文字颜色 6 2 19" xfId="235"/>
    <cellStyle name="40% - 强调文字颜色 6 2 2" xfId="399"/>
    <cellStyle name="40% - 强调文字颜色 6 2 20" xfId="415"/>
    <cellStyle name="40% - 强调文字颜色 6 2 21" xfId="223"/>
    <cellStyle name="40% - 强调文字颜色 6 2 3" xfId="404"/>
    <cellStyle name="40% - 强调文字颜色 6 2 4" xfId="409"/>
    <cellStyle name="40% - 强调文字颜色 6 2 5" xfId="413"/>
    <cellStyle name="40% - 强调文字颜色 6 2 6" xfId="417"/>
    <cellStyle name="40% - 强调文字颜色 6 2 7" xfId="226"/>
    <cellStyle name="40% - 强调文字颜色 6 2 8" xfId="229"/>
    <cellStyle name="40% - 强调文字颜色 6 2 9" xfId="232"/>
    <cellStyle name="60% - 强调文字颜色 1 2" xfId="418"/>
    <cellStyle name="60% - 强调文字颜色 1 2 10" xfId="420"/>
    <cellStyle name="60% - 强调文字颜色 1 2 11" xfId="31"/>
    <cellStyle name="60% - 强调文字颜色 1 2 12" xfId="424"/>
    <cellStyle name="60% - 强调文字颜色 1 2 13" xfId="428"/>
    <cellStyle name="60% - 强调文字颜色 1 2 14" xfId="432"/>
    <cellStyle name="60% - 强调文字颜色 1 2 15" xfId="342"/>
    <cellStyle name="60% - 强调文字颜色 1 2 16" xfId="346"/>
    <cellStyle name="60% - 强调文字颜色 1 2 17" xfId="350"/>
    <cellStyle name="60% - 强调文字颜色 1 2 18" xfId="354"/>
    <cellStyle name="60% - 强调文字颜色 1 2 19" xfId="356"/>
    <cellStyle name="60% - 强调文字颜色 1 2 2" xfId="434"/>
    <cellStyle name="60% - 强调文字颜色 1 2 20" xfId="343"/>
    <cellStyle name="60% - 强调文字颜色 1 2 21" xfId="347"/>
    <cellStyle name="60% - 强调文字颜色 1 2 3" xfId="435"/>
    <cellStyle name="60% - 强调文字颜色 1 2 4" xfId="436"/>
    <cellStyle name="60% - 强调文字颜色 1 2 5" xfId="437"/>
    <cellStyle name="60% - 强调文字颜色 1 2 6" xfId="438"/>
    <cellStyle name="60% - 强调文字颜色 1 2 7" xfId="164"/>
    <cellStyle name="60% - 强调文字颜色 1 2 8" xfId="439"/>
    <cellStyle name="60% - 强调文字颜色 1 2 9" xfId="440"/>
    <cellStyle name="60% - 强调文字颜色 2 2" xfId="441"/>
    <cellStyle name="60% - 强调文字颜色 2 2 10" xfId="442"/>
    <cellStyle name="60% - 强调文字颜色 2 2 11" xfId="443"/>
    <cellStyle name="60% - 强调文字颜色 2 2 12" xfId="444"/>
    <cellStyle name="60% - 强调文字颜色 2 2 13" xfId="445"/>
    <cellStyle name="60% - 强调文字颜色 2 2 14" xfId="446"/>
    <cellStyle name="60% - 强调文字颜色 2 2 15" xfId="447"/>
    <cellStyle name="60% - 强调文字颜色 2 2 16" xfId="449"/>
    <cellStyle name="60% - 强调文字颜色 2 2 17" xfId="26"/>
    <cellStyle name="60% - 强调文字颜色 2 2 18" xfId="451"/>
    <cellStyle name="60% - 强调文字颜色 2 2 19" xfId="452"/>
    <cellStyle name="60% - 强调文字颜色 2 2 2" xfId="20"/>
    <cellStyle name="60% - 强调文字颜色 2 2 20" xfId="448"/>
    <cellStyle name="60% - 强调文字颜色 2 2 21" xfId="450"/>
    <cellStyle name="60% - 强调文字颜色 2 2 3" xfId="454"/>
    <cellStyle name="60% - 强调文字颜色 2 2 4" xfId="456"/>
    <cellStyle name="60% - 强调文字颜色 2 2 5" xfId="458"/>
    <cellStyle name="60% - 强调文字颜色 2 2 6" xfId="379"/>
    <cellStyle name="60% - 强调文字颜色 2 2 7" xfId="284"/>
    <cellStyle name="60% - 强调文字颜色 2 2 8" xfId="289"/>
    <cellStyle name="60% - 强调文字颜色 2 2 9" xfId="293"/>
    <cellStyle name="60% - 强调文字颜色 3 2" xfId="459"/>
    <cellStyle name="60% - 强调文字颜色 3 2 10" xfId="460"/>
    <cellStyle name="60% - 强调文字颜色 3 2 11" xfId="461"/>
    <cellStyle name="60% - 强调文字颜色 3 2 12" xfId="462"/>
    <cellStyle name="60% - 强调文字颜色 3 2 13" xfId="463"/>
    <cellStyle name="60% - 强调文字颜色 3 2 14" xfId="466"/>
    <cellStyle name="60% - 强调文字颜色 3 2 15" xfId="470"/>
    <cellStyle name="60% - 强调文字颜色 3 2 16" xfId="474"/>
    <cellStyle name="60% - 强调文字颜色 3 2 17" xfId="478"/>
    <cellStyle name="60% - 强调文字颜色 3 2 18" xfId="482"/>
    <cellStyle name="60% - 强调文字颜色 3 2 19" xfId="487"/>
    <cellStyle name="60% - 强调文字颜色 3 2 2" xfId="489"/>
    <cellStyle name="60% - 强调文字颜色 3 2 20" xfId="469"/>
    <cellStyle name="60% - 强调文字颜色 3 2 21" xfId="473"/>
    <cellStyle name="60% - 强调文字颜色 3 2 3" xfId="492"/>
    <cellStyle name="60% - 强调文字颜色 3 2 4" xfId="495"/>
    <cellStyle name="60% - 强调文字颜色 3 2 5" xfId="498"/>
    <cellStyle name="60% - 强调文字颜色 3 2 6" xfId="499"/>
    <cellStyle name="60% - 强调文字颜色 3 2 7" xfId="319"/>
    <cellStyle name="60% - 强调文字颜色 3 2 8" xfId="321"/>
    <cellStyle name="60% - 强调文字颜色 3 2 9" xfId="323"/>
    <cellStyle name="60% - 强调文字颜色 4 2" xfId="501"/>
    <cellStyle name="60% - 强调文字颜色 4 2 10" xfId="50"/>
    <cellStyle name="60% - 强调文字颜色 4 2 11" xfId="52"/>
    <cellStyle name="60% - 强调文字颜色 4 2 12" xfId="63"/>
    <cellStyle name="60% - 强调文字颜色 4 2 13" xfId="66"/>
    <cellStyle name="60% - 强调文字颜色 4 2 14" xfId="14"/>
    <cellStyle name="60% - 强调文字颜色 4 2 15" xfId="68"/>
    <cellStyle name="60% - 强调文字颜色 4 2 16" xfId="57"/>
    <cellStyle name="60% - 强调文字颜色 4 2 17" xfId="502"/>
    <cellStyle name="60% - 强调文字颜色 4 2 18" xfId="503"/>
    <cellStyle name="60% - 强调文字颜色 4 2 19" xfId="504"/>
    <cellStyle name="60% - 强调文字颜色 4 2 2" xfId="421"/>
    <cellStyle name="60% - 强调文字颜色 4 2 20" xfId="69"/>
    <cellStyle name="60% - 强调文字颜色 4 2 21" xfId="58"/>
    <cellStyle name="60% - 强调文字颜色 4 2 3" xfId="32"/>
    <cellStyle name="60% - 强调文字颜色 4 2 4" xfId="425"/>
    <cellStyle name="60% - 强调文字颜色 4 2 5" xfId="429"/>
    <cellStyle name="60% - 强调文字颜色 4 2 6" xfId="433"/>
    <cellStyle name="60% - 强调文字颜色 4 2 7" xfId="345"/>
    <cellStyle name="60% - 强调文字颜色 4 2 8" xfId="349"/>
    <cellStyle name="60% - 强调文字颜色 4 2 9" xfId="352"/>
    <cellStyle name="60% - 强调文字颜色 5 2" xfId="505"/>
    <cellStyle name="60% - 强调文字颜色 5 2 10" xfId="88"/>
    <cellStyle name="60% - 强调文字颜色 5 2 11" xfId="91"/>
    <cellStyle name="60% - 强调文字颜色 5 2 12" xfId="95"/>
    <cellStyle name="60% - 强调文字颜色 5 2 13" xfId="99"/>
    <cellStyle name="60% - 强调文字颜色 5 2 14" xfId="102"/>
    <cellStyle name="60% - 强调文字颜色 5 2 15" xfId="106"/>
    <cellStyle name="60% - 强调文字颜色 5 2 16" xfId="110"/>
    <cellStyle name="60% - 强调文字颜色 5 2 17" xfId="506"/>
    <cellStyle name="60% - 强调文字颜色 5 2 18" xfId="507"/>
    <cellStyle name="60% - 强调文字颜色 5 2 19" xfId="508"/>
    <cellStyle name="60% - 强调文字颜色 5 2 2" xfId="477"/>
    <cellStyle name="60% - 强调文字颜色 5 2 20" xfId="107"/>
    <cellStyle name="60% - 强调文字颜色 5 2 21" xfId="111"/>
    <cellStyle name="60% - 强调文字颜色 5 2 3" xfId="481"/>
    <cellStyle name="60% - 强调文字颜色 5 2 4" xfId="486"/>
    <cellStyle name="60% - 强调文字颜色 5 2 5" xfId="513"/>
    <cellStyle name="60% - 强调文字颜色 5 2 6" xfId="514"/>
    <cellStyle name="60% - 强调文字颜色 5 2 7" xfId="365"/>
    <cellStyle name="60% - 强调文字颜色 5 2 8" xfId="367"/>
    <cellStyle name="60% - 强调文字颜色 5 2 9" xfId="370"/>
    <cellStyle name="60% - 强调文字颜色 6 2" xfId="515"/>
    <cellStyle name="60% - 强调文字颜色 6 2 10" xfId="128"/>
    <cellStyle name="60% - 强调文字颜色 6 2 11" xfId="130"/>
    <cellStyle name="60% - 强调文字颜色 6 2 12" xfId="133"/>
    <cellStyle name="60% - 强调文字颜色 6 2 13" xfId="136"/>
    <cellStyle name="60% - 强调文字颜色 6 2 14" xfId="138"/>
    <cellStyle name="60% - 强调文字颜色 6 2 15" xfId="140"/>
    <cellStyle name="60% - 强调文字颜色 6 2 16" xfId="143"/>
    <cellStyle name="60% - 强调文字颜色 6 2 17" xfId="516"/>
    <cellStyle name="60% - 强调文字颜色 6 2 18" xfId="517"/>
    <cellStyle name="60% - 强调文字颜色 6 2 19" xfId="518"/>
    <cellStyle name="60% - 强调文字颜色 6 2 2" xfId="520"/>
    <cellStyle name="60% - 强调文字颜色 6 2 20" xfId="141"/>
    <cellStyle name="60% - 强调文字颜色 6 2 21" xfId="144"/>
    <cellStyle name="60% - 强调文字颜色 6 2 3" xfId="522"/>
    <cellStyle name="60% - 强调文字颜色 6 2 4" xfId="245"/>
    <cellStyle name="60% - 强调文字颜色 6 2 5" xfId="524"/>
    <cellStyle name="60% - 强调文字颜色 6 2 6" xfId="500"/>
    <cellStyle name="60% - 强调文字颜色 6 2 7" xfId="381"/>
    <cellStyle name="60% - 强调文字颜色 6 2 8" xfId="384"/>
    <cellStyle name="60% - 强调文字颜色 6 2 9" xfId="387"/>
    <cellStyle name="标题 1 2" xfId="525"/>
    <cellStyle name="标题 1 2 10" xfId="277"/>
    <cellStyle name="标题 1 2 11" xfId="279"/>
    <cellStyle name="标题 1 2 12" xfId="526"/>
    <cellStyle name="标题 1 2 13" xfId="527"/>
    <cellStyle name="标题 1 2 14" xfId="528"/>
    <cellStyle name="标题 1 2 15" xfId="531"/>
    <cellStyle name="标题 1 2 16" xfId="533"/>
    <cellStyle name="标题 1 2 17" xfId="534"/>
    <cellStyle name="标题 1 2 18" xfId="535"/>
    <cellStyle name="标题 1 2 19" xfId="536"/>
    <cellStyle name="标题 1 2 2" xfId="537"/>
    <cellStyle name="标题 1 2 20" xfId="530"/>
    <cellStyle name="标题 1 2 21" xfId="532"/>
    <cellStyle name="标题 1 2 3" xfId="538"/>
    <cellStyle name="标题 1 2 4" xfId="539"/>
    <cellStyle name="标题 1 2 5" xfId="540"/>
    <cellStyle name="标题 1 2 6" xfId="488"/>
    <cellStyle name="标题 1 2 7" xfId="490"/>
    <cellStyle name="标题 1 2 8" xfId="493"/>
    <cellStyle name="标题 1 2 9" xfId="496"/>
    <cellStyle name="标题 2 2" xfId="541"/>
    <cellStyle name="标题 2 2 10" xfId="315"/>
    <cellStyle name="标题 2 2 11" xfId="317"/>
    <cellStyle name="标题 2 2 12" xfId="542"/>
    <cellStyle name="标题 2 2 13" xfId="543"/>
    <cellStyle name="标题 2 2 14" xfId="37"/>
    <cellStyle name="标题 2 2 15" xfId="38"/>
    <cellStyle name="标题 2 2 16" xfId="8"/>
    <cellStyle name="标题 2 2 17" xfId="41"/>
    <cellStyle name="标题 2 2 18" xfId="42"/>
    <cellStyle name="标题 2 2 19" xfId="44"/>
    <cellStyle name="标题 2 2 2" xfId="544"/>
    <cellStyle name="标题 2 2 20" xfId="39"/>
    <cellStyle name="标题 2 2 21" xfId="7"/>
    <cellStyle name="标题 2 2 3" xfId="545"/>
    <cellStyle name="标题 2 2 4" xfId="393"/>
    <cellStyle name="标题 2 2 5" xfId="546"/>
    <cellStyle name="标题 2 2 6" xfId="422"/>
    <cellStyle name="标题 2 2 7" xfId="33"/>
    <cellStyle name="标题 2 2 8" xfId="426"/>
    <cellStyle name="标题 2 2 9" xfId="430"/>
    <cellStyle name="标题 3 2" xfId="529"/>
    <cellStyle name="标题 3 2 10" xfId="338"/>
    <cellStyle name="标题 3 2 11" xfId="340"/>
    <cellStyle name="标题 3 2 12" xfId="547"/>
    <cellStyle name="标题 3 2 13" xfId="548"/>
    <cellStyle name="标题 3 2 14" xfId="549"/>
    <cellStyle name="标题 3 2 15" xfId="551"/>
    <cellStyle name="标题 3 2 16" xfId="553"/>
    <cellStyle name="标题 3 2 17" xfId="554"/>
    <cellStyle name="标题 3 2 18" xfId="555"/>
    <cellStyle name="标题 3 2 19" xfId="5"/>
    <cellStyle name="标题 3 2 2" xfId="464"/>
    <cellStyle name="标题 3 2 20" xfId="550"/>
    <cellStyle name="标题 3 2 21" xfId="552"/>
    <cellStyle name="标题 3 2 3" xfId="465"/>
    <cellStyle name="标题 3 2 4" xfId="467"/>
    <cellStyle name="标题 3 2 5" xfId="471"/>
    <cellStyle name="标题 3 2 6" xfId="475"/>
    <cellStyle name="标题 3 2 7" xfId="479"/>
    <cellStyle name="标题 3 2 8" xfId="483"/>
    <cellStyle name="标题 3 2 9" xfId="510"/>
    <cellStyle name="标题 4 2" xfId="509"/>
    <cellStyle name="标题 4 2 10" xfId="360"/>
    <cellStyle name="标题 4 2 11" xfId="363"/>
    <cellStyle name="标题 4 2 12" xfId="556"/>
    <cellStyle name="标题 4 2 13" xfId="557"/>
    <cellStyle name="标题 4 2 14" xfId="558"/>
    <cellStyle name="标题 4 2 15" xfId="560"/>
    <cellStyle name="标题 4 2 16" xfId="10"/>
    <cellStyle name="标题 4 2 17" xfId="561"/>
    <cellStyle name="标题 4 2 18" xfId="562"/>
    <cellStyle name="标题 4 2 19" xfId="563"/>
    <cellStyle name="标题 4 2 2" xfId="48"/>
    <cellStyle name="标题 4 2 20" xfId="559"/>
    <cellStyle name="标题 4 2 21" xfId="9"/>
    <cellStyle name="标题 4 2 3" xfId="564"/>
    <cellStyle name="标题 4 2 4" xfId="565"/>
    <cellStyle name="标题 4 2 5" xfId="566"/>
    <cellStyle name="标题 4 2 6" xfId="519"/>
    <cellStyle name="标题 4 2 7" xfId="521"/>
    <cellStyle name="标题 4 2 8" xfId="246"/>
    <cellStyle name="标题 4 2 9" xfId="523"/>
    <cellStyle name="标题 5" xfId="567"/>
    <cellStyle name="标题 5 10" xfId="233"/>
    <cellStyle name="标题 5 11" xfId="236"/>
    <cellStyle name="标题 5 12" xfId="238"/>
    <cellStyle name="标题 5 13" xfId="240"/>
    <cellStyle name="标题 5 14" xfId="242"/>
    <cellStyle name="标题 5 15" xfId="568"/>
    <cellStyle name="标题 5 16" xfId="570"/>
    <cellStyle name="标题 5 17" xfId="572"/>
    <cellStyle name="标题 5 18" xfId="573"/>
    <cellStyle name="标题 5 19" xfId="574"/>
    <cellStyle name="标题 5 2" xfId="575"/>
    <cellStyle name="标题 5 20" xfId="569"/>
    <cellStyle name="标题 5 21" xfId="571"/>
    <cellStyle name="标题 5 3" xfId="576"/>
    <cellStyle name="标题 5 4" xfId="577"/>
    <cellStyle name="标题 5 5" xfId="578"/>
    <cellStyle name="标题 5 6" xfId="579"/>
    <cellStyle name="标题 5 7" xfId="580"/>
    <cellStyle name="标题 5 8" xfId="582"/>
    <cellStyle name="标题 5 9" xfId="584"/>
    <cellStyle name="差 2" xfId="586"/>
    <cellStyle name="差 2 10" xfId="587"/>
    <cellStyle name="差 2 11" xfId="588"/>
    <cellStyle name="差 2 12" xfId="589"/>
    <cellStyle name="差 2 13" xfId="590"/>
    <cellStyle name="差 2 14" xfId="591"/>
    <cellStyle name="差 2 15" xfId="592"/>
    <cellStyle name="差 2 16" xfId="594"/>
    <cellStyle name="差 2 17" xfId="596"/>
    <cellStyle name="差 2 18" xfId="597"/>
    <cellStyle name="差 2 19" xfId="598"/>
    <cellStyle name="差 2 2" xfId="599"/>
    <cellStyle name="差 2 20" xfId="593"/>
    <cellStyle name="差 2 21" xfId="595"/>
    <cellStyle name="差 2 3" xfId="600"/>
    <cellStyle name="差 2 4" xfId="601"/>
    <cellStyle name="差 2 5" xfId="602"/>
    <cellStyle name="差 2 6" xfId="603"/>
    <cellStyle name="差 2 7" xfId="604"/>
    <cellStyle name="差 2 8" xfId="605"/>
    <cellStyle name="差 2 9" xfId="606"/>
    <cellStyle name="常规" xfId="0" builtinId="0"/>
    <cellStyle name="常规 10" xfId="607"/>
    <cellStyle name="常规 10 10" xfId="608"/>
    <cellStyle name="常规 10 11" xfId="610"/>
    <cellStyle name="常规 10 12" xfId="612"/>
    <cellStyle name="常规 10 13" xfId="614"/>
    <cellStyle name="常规 10 14" xfId="617"/>
    <cellStyle name="常规 10 14 2 2" xfId="620"/>
    <cellStyle name="常规 10 14 2 2 10" xfId="622"/>
    <cellStyle name="常规 10 14 2 2 11" xfId="623"/>
    <cellStyle name="常规 10 14 2 2 12" xfId="624"/>
    <cellStyle name="常规 10 14 2 2 13" xfId="625"/>
    <cellStyle name="常规 10 14 2 2 14" xfId="626"/>
    <cellStyle name="常规 10 14 2 2 15" xfId="627"/>
    <cellStyle name="常规 10 14 2 2 16" xfId="629"/>
    <cellStyle name="常规 10 14 2 2 17" xfId="631"/>
    <cellStyle name="常规 10 14 2 2 18" xfId="632"/>
    <cellStyle name="常规 10 14 2 2 19" xfId="633"/>
    <cellStyle name="常规 10 14 2 2 2" xfId="634"/>
    <cellStyle name="常规 10 14 2 2 20" xfId="628"/>
    <cellStyle name="常规 10 14 2 2 21" xfId="630"/>
    <cellStyle name="常规 10 14 2 2 3" xfId="635"/>
    <cellStyle name="常规 10 14 2 2 4" xfId="636"/>
    <cellStyle name="常规 10 14 2 2 5" xfId="637"/>
    <cellStyle name="常规 10 14 2 2 6" xfId="638"/>
    <cellStyle name="常规 10 14 2 2 7" xfId="639"/>
    <cellStyle name="常规 10 14 2 2 8" xfId="640"/>
    <cellStyle name="常规 10 14 2 2 9" xfId="641"/>
    <cellStyle name="常规 10 15" xfId="642"/>
    <cellStyle name="常规 10 16" xfId="645"/>
    <cellStyle name="常规 10 17" xfId="648"/>
    <cellStyle name="常规 10 18" xfId="651"/>
    <cellStyle name="常规 10 19" xfId="652"/>
    <cellStyle name="常规 10 2" xfId="653"/>
    <cellStyle name="常规 10 2 2" xfId="655"/>
    <cellStyle name="常规 10 2 2 10" xfId="657"/>
    <cellStyle name="常规 10 2 2 11" xfId="658"/>
    <cellStyle name="常规 10 2 2 12" xfId="659"/>
    <cellStyle name="常规 10 2 2 13" xfId="660"/>
    <cellStyle name="常规 10 2 2 14" xfId="661"/>
    <cellStyle name="常规 10 2 2 15" xfId="662"/>
    <cellStyle name="常规 10 2 2 16" xfId="664"/>
    <cellStyle name="常规 10 2 2 17" xfId="666"/>
    <cellStyle name="常规 10 2 2 18" xfId="667"/>
    <cellStyle name="常规 10 2 2 19" xfId="668"/>
    <cellStyle name="常规 10 2 2 2" xfId="669"/>
    <cellStyle name="常规 10 2 2 20" xfId="663"/>
    <cellStyle name="常规 10 2 2 21" xfId="665"/>
    <cellStyle name="常规 10 2 2 3" xfId="671"/>
    <cellStyle name="常规 10 2 2 4" xfId="673"/>
    <cellStyle name="常规 10 2 2 5" xfId="675"/>
    <cellStyle name="常规 10 2 2 6" xfId="677"/>
    <cellStyle name="常规 10 2 2 7" xfId="678"/>
    <cellStyle name="常规 10 2 2 8" xfId="679"/>
    <cellStyle name="常规 10 2 2 9" xfId="680"/>
    <cellStyle name="常规 10 20" xfId="643"/>
    <cellStyle name="常规 10 21" xfId="646"/>
    <cellStyle name="常规 10 22" xfId="649"/>
    <cellStyle name="常规 10 3" xfId="681"/>
    <cellStyle name="常规 10 3 10" xfId="682"/>
    <cellStyle name="常规 10 3 11" xfId="683"/>
    <cellStyle name="常规 10 3 12" xfId="684"/>
    <cellStyle name="常规 10 3 13" xfId="685"/>
    <cellStyle name="常规 10 3 14" xfId="398"/>
    <cellStyle name="常规 10 3 15" xfId="403"/>
    <cellStyle name="常规 10 3 16" xfId="408"/>
    <cellStyle name="常规 10 3 17" xfId="412"/>
    <cellStyle name="常规 10 3 18" xfId="416"/>
    <cellStyle name="常规 10 3 19" xfId="224"/>
    <cellStyle name="常规 10 3 2" xfId="196"/>
    <cellStyle name="常规 10 3 20" xfId="402"/>
    <cellStyle name="常规 10 3 21" xfId="407"/>
    <cellStyle name="常规 10 3 3" xfId="199"/>
    <cellStyle name="常规 10 3 4" xfId="203"/>
    <cellStyle name="常规 10 3 5" xfId="686"/>
    <cellStyle name="常规 10 3 6" xfId="687"/>
    <cellStyle name="常规 10 3 7" xfId="688"/>
    <cellStyle name="常规 10 3 8" xfId="689"/>
    <cellStyle name="常规 10 3 9" xfId="690"/>
    <cellStyle name="常规 10 4" xfId="691"/>
    <cellStyle name="常规 10 5" xfId="692"/>
    <cellStyle name="常规 10 6" xfId="693"/>
    <cellStyle name="常规 10 7" xfId="694"/>
    <cellStyle name="常规 10 8" xfId="695"/>
    <cellStyle name="常规 10 9" xfId="696"/>
    <cellStyle name="常规 11" xfId="697"/>
    <cellStyle name="常规 11 10" xfId="581"/>
    <cellStyle name="常规 11 11" xfId="583"/>
    <cellStyle name="常规 11 12" xfId="585"/>
    <cellStyle name="常规 11 13" xfId="698"/>
    <cellStyle name="常规 11 14" xfId="699"/>
    <cellStyle name="常规 11 15" xfId="700"/>
    <cellStyle name="常规 11 16" xfId="702"/>
    <cellStyle name="常规 11 17" xfId="704"/>
    <cellStyle name="常规 11 18" xfId="34"/>
    <cellStyle name="常规 11 19" xfId="705"/>
    <cellStyle name="常规 11 2" xfId="706"/>
    <cellStyle name="常规 11 20" xfId="701"/>
    <cellStyle name="常规 11 21" xfId="703"/>
    <cellStyle name="常规 11 3" xfId="708"/>
    <cellStyle name="常规 11 4" xfId="709"/>
    <cellStyle name="常规 11 5" xfId="710"/>
    <cellStyle name="常规 11 6" xfId="711"/>
    <cellStyle name="常规 11 7" xfId="712"/>
    <cellStyle name="常规 11 8" xfId="713"/>
    <cellStyle name="常规 11 9" xfId="714"/>
    <cellStyle name="常规 12" xfId="715"/>
    <cellStyle name="常规 13" xfId="716"/>
    <cellStyle name="常规 130" xfId="717"/>
    <cellStyle name="常规 132" xfId="719"/>
    <cellStyle name="常规 14" xfId="720"/>
    <cellStyle name="常规 15" xfId="721"/>
    <cellStyle name="常规 16" xfId="723"/>
    <cellStyle name="常规 17" xfId="725"/>
    <cellStyle name="常规 18" xfId="727"/>
    <cellStyle name="常规 19" xfId="729"/>
    <cellStyle name="常规 2" xfId="731"/>
    <cellStyle name="常规 2 10" xfId="732"/>
    <cellStyle name="常规 2 11" xfId="733"/>
    <cellStyle name="常规 2 12" xfId="734"/>
    <cellStyle name="常规 2 13" xfId="735"/>
    <cellStyle name="常规 2 14" xfId="736"/>
    <cellStyle name="常规 2 15" xfId="737"/>
    <cellStyle name="常规 2 16" xfId="739"/>
    <cellStyle name="常规 2 17" xfId="741"/>
    <cellStyle name="常规 2 18" xfId="743"/>
    <cellStyle name="常规 2 19" xfId="744"/>
    <cellStyle name="常规 2 2" xfId="84"/>
    <cellStyle name="常规 2 2 2" xfId="1477"/>
    <cellStyle name="常规 2 2 3" xfId="1478"/>
    <cellStyle name="常规 2 2 4" xfId="745"/>
    <cellStyle name="常规 2 2 4 10" xfId="746"/>
    <cellStyle name="常规 2 2 4 11" xfId="747"/>
    <cellStyle name="常规 2 2 4 12" xfId="748"/>
    <cellStyle name="常规 2 2 4 13" xfId="749"/>
    <cellStyle name="常规 2 2 4 14" xfId="750"/>
    <cellStyle name="常规 2 2 4 15" xfId="751"/>
    <cellStyle name="常规 2 2 4 16" xfId="753"/>
    <cellStyle name="常规 2 2 4 17" xfId="755"/>
    <cellStyle name="常规 2 2 4 18" xfId="757"/>
    <cellStyle name="常规 2 2 4 19" xfId="759"/>
    <cellStyle name="常规 2 2 4 2" xfId="760"/>
    <cellStyle name="常规 2 2 4 2 10" xfId="761"/>
    <cellStyle name="常规 2 2 4 2 11" xfId="763"/>
    <cellStyle name="常规 2 2 4 2 12" xfId="765"/>
    <cellStyle name="常规 2 2 4 2 13" xfId="767"/>
    <cellStyle name="常规 2 2 4 2 14" xfId="769"/>
    <cellStyle name="常规 2 2 4 2 15" xfId="771"/>
    <cellStyle name="常规 2 2 4 2 16" xfId="774"/>
    <cellStyle name="常规 2 2 4 2 17" xfId="777"/>
    <cellStyle name="常规 2 2 4 2 18" xfId="778"/>
    <cellStyle name="常规 2 2 4 2 19" xfId="779"/>
    <cellStyle name="常规 2 2 4 2 2" xfId="780"/>
    <cellStyle name="常规 2 2 4 2 20" xfId="772"/>
    <cellStyle name="常规 2 2 4 2 21" xfId="775"/>
    <cellStyle name="常规 2 2 4 2 3" xfId="782"/>
    <cellStyle name="常规 2 2 4 2 4" xfId="784"/>
    <cellStyle name="常规 2 2 4 2 5" xfId="786"/>
    <cellStyle name="常规 2 2 4 2 6" xfId="789"/>
    <cellStyle name="常规 2 2 4 2 7" xfId="792"/>
    <cellStyle name="常规 2 2 4 2 8" xfId="794"/>
    <cellStyle name="常规 2 2 4 2 9" xfId="796"/>
    <cellStyle name="常规 2 2 4 20" xfId="752"/>
    <cellStyle name="常规 2 2 4 21" xfId="754"/>
    <cellStyle name="常规 2 2 4 22" xfId="756"/>
    <cellStyle name="常规 2 2 4 23" xfId="758"/>
    <cellStyle name="常规 2 2 4 24" xfId="1480"/>
    <cellStyle name="常规 2 2 4 3" xfId="798"/>
    <cellStyle name="常规 2 2 4 3 10" xfId="799"/>
    <cellStyle name="常规 2 2 4 3 11" xfId="800"/>
    <cellStyle name="常规 2 2 4 3 12" xfId="801"/>
    <cellStyle name="常规 2 2 4 3 13" xfId="802"/>
    <cellStyle name="常规 2 2 4 3 14" xfId="803"/>
    <cellStyle name="常规 2 2 4 3 15" xfId="804"/>
    <cellStyle name="常规 2 2 4 3 16" xfId="806"/>
    <cellStyle name="常规 2 2 4 3 17" xfId="808"/>
    <cellStyle name="常规 2 2 4 3 18" xfId="809"/>
    <cellStyle name="常规 2 2 4 3 19" xfId="810"/>
    <cellStyle name="常规 2 2 4 3 2" xfId="811"/>
    <cellStyle name="常规 2 2 4 3 20" xfId="805"/>
    <cellStyle name="常规 2 2 4 3 21" xfId="807"/>
    <cellStyle name="常规 2 2 4 3 3" xfId="812"/>
    <cellStyle name="常规 2 2 4 3 4" xfId="813"/>
    <cellStyle name="常规 2 2 4 3 5" xfId="814"/>
    <cellStyle name="常规 2 2 4 3 6" xfId="815"/>
    <cellStyle name="常规 2 2 4 3 7" xfId="816"/>
    <cellStyle name="常规 2 2 4 3 8" xfId="817"/>
    <cellStyle name="常规 2 2 4 3 9" xfId="818"/>
    <cellStyle name="常规 2 2 4 30" xfId="1481"/>
    <cellStyle name="常规 2 2 4 32" xfId="1484"/>
    <cellStyle name="常规 2 2 4 33" xfId="1485"/>
    <cellStyle name="常规 2 2 4 4" xfId="819"/>
    <cellStyle name="常规 2 2 4 5" xfId="820"/>
    <cellStyle name="常规 2 2 4 6" xfId="821"/>
    <cellStyle name="常规 2 2 4 7" xfId="822"/>
    <cellStyle name="常规 2 2 4 8" xfId="823"/>
    <cellStyle name="常规 2 2 4 9" xfId="824"/>
    <cellStyle name="常规 2 20" xfId="738"/>
    <cellStyle name="常规 2 21" xfId="740"/>
    <cellStyle name="常规 2 22" xfId="742"/>
    <cellStyle name="常规 2 3" xfId="86"/>
    <cellStyle name="常规 2 3 10" xfId="825"/>
    <cellStyle name="常规 2 3 11" xfId="826"/>
    <cellStyle name="常规 2 3 12" xfId="827"/>
    <cellStyle name="常规 2 3 13" xfId="828"/>
    <cellStyle name="常规 2 3 14" xfId="829"/>
    <cellStyle name="常规 2 3 15" xfId="830"/>
    <cellStyle name="常规 2 3 16" xfId="832"/>
    <cellStyle name="常规 2 3 17" xfId="834"/>
    <cellStyle name="常规 2 3 18" xfId="835"/>
    <cellStyle name="常规 2 3 19" xfId="836"/>
    <cellStyle name="常规 2 3 2" xfId="837"/>
    <cellStyle name="常规 2 3 20" xfId="831"/>
    <cellStyle name="常规 2 3 21" xfId="833"/>
    <cellStyle name="常规 2 3 3" xfId="839"/>
    <cellStyle name="常规 2 3 4" xfId="840"/>
    <cellStyle name="常规 2 3 5" xfId="841"/>
    <cellStyle name="常规 2 3 6" xfId="842"/>
    <cellStyle name="常规 2 3 7" xfId="843"/>
    <cellStyle name="常规 2 3 8" xfId="844"/>
    <cellStyle name="常规 2 3 9" xfId="845"/>
    <cellStyle name="常规 2 4" xfId="89"/>
    <cellStyle name="常规 2 5" xfId="92"/>
    <cellStyle name="常规 2 6" xfId="96"/>
    <cellStyle name="常规 2 7" xfId="100"/>
    <cellStyle name="常规 2 8" xfId="104"/>
    <cellStyle name="常规 2 9" xfId="108"/>
    <cellStyle name="常规 20" xfId="722"/>
    <cellStyle name="常规 21" xfId="724"/>
    <cellStyle name="常规 22" xfId="726"/>
    <cellStyle name="常规 22 10" xfId="846"/>
    <cellStyle name="常规 22 11" xfId="847"/>
    <cellStyle name="常规 22 12" xfId="848"/>
    <cellStyle name="常规 22 13" xfId="849"/>
    <cellStyle name="常规 22 14" xfId="850"/>
    <cellStyle name="常规 22 15" xfId="851"/>
    <cellStyle name="常规 22 16" xfId="853"/>
    <cellStyle name="常规 22 17" xfId="854"/>
    <cellStyle name="常规 22 18" xfId="855"/>
    <cellStyle name="常规 22 19" xfId="856"/>
    <cellStyle name="常规 22 2" xfId="857"/>
    <cellStyle name="常规 22 20" xfId="852"/>
    <cellStyle name="常规 22 3" xfId="858"/>
    <cellStyle name="常规 22 4" xfId="859"/>
    <cellStyle name="常规 22 5" xfId="860"/>
    <cellStyle name="常规 22 6" xfId="861"/>
    <cellStyle name="常规 22 7" xfId="862"/>
    <cellStyle name="常规 22 8" xfId="863"/>
    <cellStyle name="常规 22 9" xfId="864"/>
    <cellStyle name="常规 23" xfId="728"/>
    <cellStyle name="常规 24" xfId="730"/>
    <cellStyle name="常规 25" xfId="865"/>
    <cellStyle name="常规 26" xfId="867"/>
    <cellStyle name="常规 27" xfId="869"/>
    <cellStyle name="常规 28" xfId="871"/>
    <cellStyle name="常规 29" xfId="872"/>
    <cellStyle name="常规 3" xfId="873"/>
    <cellStyle name="常规 3 10" xfId="874"/>
    <cellStyle name="常规 3 11" xfId="875"/>
    <cellStyle name="常规 3 12" xfId="876"/>
    <cellStyle name="常规 3 13" xfId="877"/>
    <cellStyle name="常规 3 14" xfId="878"/>
    <cellStyle name="常规 3 15" xfId="879"/>
    <cellStyle name="常规 3 16" xfId="881"/>
    <cellStyle name="常规 3 17" xfId="883"/>
    <cellStyle name="常规 3 18" xfId="884"/>
    <cellStyle name="常规 3 19" xfId="885"/>
    <cellStyle name="常规 3 2" xfId="886"/>
    <cellStyle name="常规 3 20" xfId="880"/>
    <cellStyle name="常规 3 21" xfId="882"/>
    <cellStyle name="常规 3 3" xfId="887"/>
    <cellStyle name="常规 3 4" xfId="888"/>
    <cellStyle name="常规 3 5" xfId="889"/>
    <cellStyle name="常规 3 6" xfId="890"/>
    <cellStyle name="常规 3 7" xfId="891"/>
    <cellStyle name="常规 3 8" xfId="892"/>
    <cellStyle name="常规 3 9" xfId="893"/>
    <cellStyle name="常规 30" xfId="866"/>
    <cellStyle name="常规 31" xfId="868"/>
    <cellStyle name="常规 32" xfId="870"/>
    <cellStyle name="常规 33" xfId="1475"/>
    <cellStyle name="常规 34" xfId="1476"/>
    <cellStyle name="常规 35" xfId="894"/>
    <cellStyle name="常规 35 10" xfId="895"/>
    <cellStyle name="常规 35 11" xfId="896"/>
    <cellStyle name="常规 35 12" xfId="897"/>
    <cellStyle name="常规 35 13" xfId="898"/>
    <cellStyle name="常规 35 14" xfId="899"/>
    <cellStyle name="常规 35 15" xfId="900"/>
    <cellStyle name="常规 35 16" xfId="902"/>
    <cellStyle name="常规 35 17" xfId="904"/>
    <cellStyle name="常规 35 18" xfId="906"/>
    <cellStyle name="常规 35 19" xfId="908"/>
    <cellStyle name="常规 35 2" xfId="358"/>
    <cellStyle name="常规 35 2 10" xfId="909"/>
    <cellStyle name="常规 35 2 11" xfId="910"/>
    <cellStyle name="常规 35 2 12" xfId="911"/>
    <cellStyle name="常规 35 2 13" xfId="912"/>
    <cellStyle name="常规 35 2 14" xfId="913"/>
    <cellStyle name="常规 35 2 15" xfId="914"/>
    <cellStyle name="常规 35 2 16" xfId="916"/>
    <cellStyle name="常规 35 2 17" xfId="918"/>
    <cellStyle name="常规 35 2 18" xfId="919"/>
    <cellStyle name="常规 35 2 19" xfId="920"/>
    <cellStyle name="常规 35 2 2" xfId="921"/>
    <cellStyle name="常规 35 2 20" xfId="915"/>
    <cellStyle name="常规 35 2 21" xfId="917"/>
    <cellStyle name="常规 35 2 3" xfId="922"/>
    <cellStyle name="常规 35 2 4" xfId="923"/>
    <cellStyle name="常规 35 2 5" xfId="924"/>
    <cellStyle name="常规 35 2 6" xfId="925"/>
    <cellStyle name="常规 35 2 7" xfId="926"/>
    <cellStyle name="常规 35 2 8" xfId="927"/>
    <cellStyle name="常规 35 2 9" xfId="654"/>
    <cellStyle name="常规 35 20" xfId="901"/>
    <cellStyle name="常规 35 21" xfId="903"/>
    <cellStyle name="常规 35 22" xfId="905"/>
    <cellStyle name="常规 35 23" xfId="907"/>
    <cellStyle name="常规 35 3" xfId="361"/>
    <cellStyle name="常规 35 3 10" xfId="468"/>
    <cellStyle name="常规 35 3 11" xfId="472"/>
    <cellStyle name="常规 35 3 12" xfId="476"/>
    <cellStyle name="常规 35 3 13" xfId="480"/>
    <cellStyle name="常规 35 3 14" xfId="484"/>
    <cellStyle name="常规 35 3 15" xfId="511"/>
    <cellStyle name="常规 35 3 16" xfId="928"/>
    <cellStyle name="常规 35 3 17" xfId="930"/>
    <cellStyle name="常规 35 3 18" xfId="931"/>
    <cellStyle name="常规 35 3 19" xfId="932"/>
    <cellStyle name="常规 35 3 2" xfId="491"/>
    <cellStyle name="常规 35 3 20" xfId="512"/>
    <cellStyle name="常规 35 3 21" xfId="929"/>
    <cellStyle name="常规 35 3 3" xfId="494"/>
    <cellStyle name="常规 35 3 4" xfId="497"/>
    <cellStyle name="常规 35 3 5" xfId="933"/>
    <cellStyle name="常规 35 3 6" xfId="934"/>
    <cellStyle name="常规 35 3 7" xfId="935"/>
    <cellStyle name="常规 35 3 8" xfId="936"/>
    <cellStyle name="常规 35 3 9" xfId="707"/>
    <cellStyle name="常规 35 4" xfId="937"/>
    <cellStyle name="常规 35 5" xfId="938"/>
    <cellStyle name="常规 35 6" xfId="939"/>
    <cellStyle name="常规 35 7" xfId="940"/>
    <cellStyle name="常规 35 8" xfId="941"/>
    <cellStyle name="常规 35 9" xfId="942"/>
    <cellStyle name="常规 4" xfId="943"/>
    <cellStyle name="常规 4 10" xfId="944"/>
    <cellStyle name="常规 4 11" xfId="945"/>
    <cellStyle name="常规 4 12" xfId="946"/>
    <cellStyle name="常规 4 13" xfId="947"/>
    <cellStyle name="常规 4 14" xfId="948"/>
    <cellStyle name="常规 4 15" xfId="949"/>
    <cellStyle name="常规 4 16" xfId="951"/>
    <cellStyle name="常规 4 17" xfId="953"/>
    <cellStyle name="常规 4 18" xfId="955"/>
    <cellStyle name="常规 4 19" xfId="956"/>
    <cellStyle name="常规 4 2" xfId="957"/>
    <cellStyle name="常规 4 2 10" xfId="958"/>
    <cellStyle name="常规 4 2 11" xfId="959"/>
    <cellStyle name="常规 4 2 12" xfId="960"/>
    <cellStyle name="常规 4 2 13" xfId="961"/>
    <cellStyle name="常规 4 2 14" xfId="962"/>
    <cellStyle name="常规 4 2 15" xfId="963"/>
    <cellStyle name="常规 4 2 16" xfId="965"/>
    <cellStyle name="常规 4 2 17" xfId="967"/>
    <cellStyle name="常规 4 2 18" xfId="968"/>
    <cellStyle name="常规 4 2 19" xfId="969"/>
    <cellStyle name="常规 4 2 2" xfId="970"/>
    <cellStyle name="常规 4 2 20" xfId="964"/>
    <cellStyle name="常规 4 2 21" xfId="966"/>
    <cellStyle name="常规 4 2 3" xfId="972"/>
    <cellStyle name="常规 4 2 4" xfId="974"/>
    <cellStyle name="常规 4 2 5" xfId="976"/>
    <cellStyle name="常规 4 2 6" xfId="978"/>
    <cellStyle name="常规 4 2 7" xfId="980"/>
    <cellStyle name="常规 4 2 8" xfId="621"/>
    <cellStyle name="常规 4 2 9" xfId="982"/>
    <cellStyle name="常规 4 20" xfId="950"/>
    <cellStyle name="常规 4 21" xfId="952"/>
    <cellStyle name="常规 4 22" xfId="954"/>
    <cellStyle name="常规 4 3" xfId="983"/>
    <cellStyle name="常规 4 4" xfId="971"/>
    <cellStyle name="常规 4 5" xfId="973"/>
    <cellStyle name="常规 4 6" xfId="975"/>
    <cellStyle name="常规 4 7" xfId="977"/>
    <cellStyle name="常规 4 8" xfId="979"/>
    <cellStyle name="常规 4 9" xfId="981"/>
    <cellStyle name="常规 5" xfId="984"/>
    <cellStyle name="常规 5 10" xfId="985"/>
    <cellStyle name="常规 5 11" xfId="986"/>
    <cellStyle name="常规 5 12" xfId="987"/>
    <cellStyle name="常规 5 13" xfId="988"/>
    <cellStyle name="常规 5 14" xfId="989"/>
    <cellStyle name="常规 5 15" xfId="990"/>
    <cellStyle name="常规 5 16" xfId="992"/>
    <cellStyle name="常规 5 17" xfId="994"/>
    <cellStyle name="常规 5 18" xfId="995"/>
    <cellStyle name="常规 5 19" xfId="838"/>
    <cellStyle name="常规 5 2" xfId="996"/>
    <cellStyle name="常规 5 20" xfId="991"/>
    <cellStyle name="常规 5 21" xfId="993"/>
    <cellStyle name="常规 5 3" xfId="997"/>
    <cellStyle name="常规 5 4" xfId="999"/>
    <cellStyle name="常规 5 5" xfId="1001"/>
    <cellStyle name="常规 5 6" xfId="1003"/>
    <cellStyle name="常规 5 7" xfId="1005"/>
    <cellStyle name="常规 5 8" xfId="1007"/>
    <cellStyle name="常规 5 9" xfId="1010"/>
    <cellStyle name="常规 6" xfId="1013"/>
    <cellStyle name="常规 6 10" xfId="1014"/>
    <cellStyle name="常规 6 11" xfId="1015"/>
    <cellStyle name="常规 6 12" xfId="1016"/>
    <cellStyle name="常规 6 13" xfId="1017"/>
    <cellStyle name="常规 6 14" xfId="1018"/>
    <cellStyle name="常规 6 15" xfId="1019"/>
    <cellStyle name="常规 6 16" xfId="1021"/>
    <cellStyle name="常规 6 17" xfId="1023"/>
    <cellStyle name="常规 6 18" xfId="1024"/>
    <cellStyle name="常规 6 19" xfId="1025"/>
    <cellStyle name="常规 6 2" xfId="1027"/>
    <cellStyle name="常规 6 20" xfId="1020"/>
    <cellStyle name="常规 6 21" xfId="1022"/>
    <cellStyle name="常规 6 3" xfId="1028"/>
    <cellStyle name="常规 6 4" xfId="1029"/>
    <cellStyle name="常规 6 5" xfId="18"/>
    <cellStyle name="常规 6 6" xfId="1030"/>
    <cellStyle name="常规 6 7" xfId="1031"/>
    <cellStyle name="常规 6 8" xfId="1032"/>
    <cellStyle name="常规 6 9" xfId="1033"/>
    <cellStyle name="常规 7" xfId="1034"/>
    <cellStyle name="常规 7 10" xfId="1035"/>
    <cellStyle name="常规 7 11" xfId="1036"/>
    <cellStyle name="常规 7 12" xfId="1037"/>
    <cellStyle name="常规 7 13" xfId="1038"/>
    <cellStyle name="常规 7 14" xfId="1039"/>
    <cellStyle name="常规 7 15" xfId="1040"/>
    <cellStyle name="常规 7 16" xfId="1042"/>
    <cellStyle name="常规 7 17" xfId="1044"/>
    <cellStyle name="常规 7 18" xfId="1046"/>
    <cellStyle name="常规 7 19" xfId="1048"/>
    <cellStyle name="常规 7 2" xfId="1049"/>
    <cellStyle name="常规 7 2 10" xfId="1050"/>
    <cellStyle name="常规 7 2 11" xfId="1051"/>
    <cellStyle name="常规 7 2 12" xfId="1052"/>
    <cellStyle name="常规 7 2 13" xfId="1053"/>
    <cellStyle name="常规 7 2 14" xfId="1054"/>
    <cellStyle name="常规 7 2 15" xfId="1055"/>
    <cellStyle name="常规 7 2 16" xfId="1057"/>
    <cellStyle name="常规 7 2 17" xfId="1059"/>
    <cellStyle name="常规 7 2 18" xfId="1060"/>
    <cellStyle name="常规 7 2 19" xfId="1061"/>
    <cellStyle name="常规 7 2 2" xfId="1063"/>
    <cellStyle name="常规 7 2 20" xfId="1056"/>
    <cellStyle name="常规 7 2 21" xfId="1058"/>
    <cellStyle name="常规 7 2 3" xfId="1064"/>
    <cellStyle name="常规 7 2 4" xfId="1065"/>
    <cellStyle name="常规 7 2 5" xfId="1066"/>
    <cellStyle name="常规 7 2 6" xfId="1067"/>
    <cellStyle name="常规 7 2 7" xfId="1068"/>
    <cellStyle name="常规 7 2 8" xfId="1069"/>
    <cellStyle name="常规 7 2 9" xfId="1070"/>
    <cellStyle name="常规 7 20" xfId="1041"/>
    <cellStyle name="常规 7 21" xfId="1043"/>
    <cellStyle name="常规 7 22" xfId="1045"/>
    <cellStyle name="常规 7 3" xfId="1071"/>
    <cellStyle name="常规 7 4" xfId="1072"/>
    <cellStyle name="常规 7 5" xfId="1073"/>
    <cellStyle name="常规 7 6" xfId="1074"/>
    <cellStyle name="常规 7 7" xfId="1075"/>
    <cellStyle name="常规 7 8" xfId="1076"/>
    <cellStyle name="常规 7 9" xfId="1077"/>
    <cellStyle name="常规 8" xfId="1078"/>
    <cellStyle name="常规 8 10" xfId="1079"/>
    <cellStyle name="常规 8 11" xfId="1080"/>
    <cellStyle name="常规 8 12" xfId="1081"/>
    <cellStyle name="常规 8 13" xfId="1082"/>
    <cellStyle name="常规 8 14" xfId="1083"/>
    <cellStyle name="常规 8 15" xfId="1084"/>
    <cellStyle name="常规 8 16" xfId="1086"/>
    <cellStyle name="常规 8 17" xfId="1088"/>
    <cellStyle name="常规 8 18" xfId="1089"/>
    <cellStyle name="常规 8 19" xfId="1090"/>
    <cellStyle name="常规 8 2" xfId="1091"/>
    <cellStyle name="常规 8 20" xfId="1085"/>
    <cellStyle name="常规 8 21" xfId="1087"/>
    <cellStyle name="常规 8 3" xfId="1092"/>
    <cellStyle name="常规 8 4" xfId="1093"/>
    <cellStyle name="常规 8 5" xfId="1094"/>
    <cellStyle name="常规 8 6" xfId="1095"/>
    <cellStyle name="常规 8 7" xfId="1096"/>
    <cellStyle name="常规 8 8" xfId="1097"/>
    <cellStyle name="常规 8 9" xfId="1098"/>
    <cellStyle name="常规 9" xfId="1099"/>
    <cellStyle name="常规 9 10" xfId="1100"/>
    <cellStyle name="常规 9 11" xfId="1101"/>
    <cellStyle name="常规 9 12" xfId="1102"/>
    <cellStyle name="常规 9 13" xfId="1103"/>
    <cellStyle name="常规 9 14" xfId="1104"/>
    <cellStyle name="常规 9 15" xfId="1105"/>
    <cellStyle name="常规 9 16" xfId="1107"/>
    <cellStyle name="常规 9 17" xfId="1109"/>
    <cellStyle name="常规 9 18" xfId="1111"/>
    <cellStyle name="常规 9 19" xfId="1112"/>
    <cellStyle name="常规 9 2" xfId="1113"/>
    <cellStyle name="常规 9 2 10" xfId="1114"/>
    <cellStyle name="常规 9 2 11" xfId="1115"/>
    <cellStyle name="常规 9 2 12" xfId="1116"/>
    <cellStyle name="常规 9 2 13" xfId="1117"/>
    <cellStyle name="常规 9 2 14" xfId="1118"/>
    <cellStyle name="常规 9 2 15" xfId="1119"/>
    <cellStyle name="常规 9 2 16" xfId="1121"/>
    <cellStyle name="常规 9 2 17" xfId="1123"/>
    <cellStyle name="常规 9 2 18" xfId="1124"/>
    <cellStyle name="常规 9 2 19" xfId="1125"/>
    <cellStyle name="常规 9 2 2" xfId="1126"/>
    <cellStyle name="常规 9 2 20" xfId="1120"/>
    <cellStyle name="常规 9 2 21" xfId="1122"/>
    <cellStyle name="常规 9 2 3" xfId="1127"/>
    <cellStyle name="常规 9 2 4" xfId="1128"/>
    <cellStyle name="常规 9 2 5" xfId="1129"/>
    <cellStyle name="常规 9 2 6" xfId="1130"/>
    <cellStyle name="常规 9 2 7" xfId="1131"/>
    <cellStyle name="常规 9 2 8" xfId="1132"/>
    <cellStyle name="常规 9 2 9" xfId="1133"/>
    <cellStyle name="常规 9 20" xfId="1106"/>
    <cellStyle name="常规 9 21" xfId="1108"/>
    <cellStyle name="常规 9 22" xfId="1110"/>
    <cellStyle name="常规 9 3" xfId="1134"/>
    <cellStyle name="常规 9 4" xfId="1135"/>
    <cellStyle name="常规 9 5" xfId="1136"/>
    <cellStyle name="常规 9 6" xfId="1137"/>
    <cellStyle name="常规 9 7" xfId="1138"/>
    <cellStyle name="常规 9 8" xfId="1139"/>
    <cellStyle name="常规 9 9" xfId="1140"/>
    <cellStyle name="常规 94" xfId="1141"/>
    <cellStyle name="常规_2009年国家奖助学金分配基础数据一览表 2" xfId="1142"/>
    <cellStyle name="常规_Sheet1" xfId="1143"/>
    <cellStyle name="常规_Sheet1 11" xfId="1483"/>
    <cellStyle name="常规_Sheet1 3" xfId="1482"/>
    <cellStyle name="常规_Sheet1 7" xfId="1479"/>
    <cellStyle name="好 2" xfId="1062"/>
    <cellStyle name="好 2 10" xfId="1144"/>
    <cellStyle name="好 2 11" xfId="1145"/>
    <cellStyle name="好 2 12" xfId="609"/>
    <cellStyle name="好 2 13" xfId="611"/>
    <cellStyle name="好 2 14" xfId="613"/>
    <cellStyle name="好 2 15" xfId="615"/>
    <cellStyle name="好 2 16" xfId="618"/>
    <cellStyle name="好 2 17" xfId="644"/>
    <cellStyle name="好 2 18" xfId="647"/>
    <cellStyle name="好 2 19" xfId="650"/>
    <cellStyle name="好 2 2" xfId="1146"/>
    <cellStyle name="好 2 20" xfId="616"/>
    <cellStyle name="好 2 21" xfId="619"/>
    <cellStyle name="好 2 3" xfId="375"/>
    <cellStyle name="好 2 4" xfId="1147"/>
    <cellStyle name="好 2 5" xfId="1148"/>
    <cellStyle name="好 2 6" xfId="1149"/>
    <cellStyle name="好 2 7" xfId="1150"/>
    <cellStyle name="好 2 8" xfId="1152"/>
    <cellStyle name="好 2 9" xfId="1154"/>
    <cellStyle name="汇总 2" xfId="1156"/>
    <cellStyle name="汇总 2 10" xfId="382"/>
    <cellStyle name="汇总 2 11" xfId="385"/>
    <cellStyle name="汇总 2 12" xfId="388"/>
    <cellStyle name="汇总 2 13" xfId="390"/>
    <cellStyle name="汇总 2 14" xfId="176"/>
    <cellStyle name="汇总 2 15" xfId="181"/>
    <cellStyle name="汇总 2 16" xfId="186"/>
    <cellStyle name="汇总 2 17" xfId="189"/>
    <cellStyle name="汇总 2 18" xfId="192"/>
    <cellStyle name="汇总 2 19" xfId="195"/>
    <cellStyle name="汇总 2 2" xfId="1157"/>
    <cellStyle name="汇总 2 20" xfId="180"/>
    <cellStyle name="汇总 2 21" xfId="185"/>
    <cellStyle name="汇总 2 3" xfId="1159"/>
    <cellStyle name="汇总 2 4" xfId="1161"/>
    <cellStyle name="汇总 2 5" xfId="1163"/>
    <cellStyle name="汇总 2 6" xfId="1164"/>
    <cellStyle name="汇总 2 7" xfId="1165"/>
    <cellStyle name="汇总 2 8" xfId="1166"/>
    <cellStyle name="汇总 2 9" xfId="1167"/>
    <cellStyle name="货币 2" xfId="1168"/>
    <cellStyle name="货币 2 10" xfId="1169"/>
    <cellStyle name="货币 2 11" xfId="1170"/>
    <cellStyle name="货币 2 12" xfId="1171"/>
    <cellStyle name="货币 2 13" xfId="1172"/>
    <cellStyle name="货币 2 14" xfId="1173"/>
    <cellStyle name="货币 2 15" xfId="1174"/>
    <cellStyle name="货币 2 16" xfId="1176"/>
    <cellStyle name="货币 2 17" xfId="1178"/>
    <cellStyle name="货币 2 18" xfId="1179"/>
    <cellStyle name="货币 2 19" xfId="1180"/>
    <cellStyle name="货币 2 2" xfId="1181"/>
    <cellStyle name="货币 2 20" xfId="1175"/>
    <cellStyle name="货币 2 21" xfId="1177"/>
    <cellStyle name="货币 2 3" xfId="1182"/>
    <cellStyle name="货币 2 4" xfId="1183"/>
    <cellStyle name="货币 2 5" xfId="1184"/>
    <cellStyle name="货币 2 6" xfId="1185"/>
    <cellStyle name="货币 2 7" xfId="1186"/>
    <cellStyle name="货币 2 8" xfId="1187"/>
    <cellStyle name="货币 2 9" xfId="1188"/>
    <cellStyle name="货币 3" xfId="1189"/>
    <cellStyle name="货币 3 10" xfId="1190"/>
    <cellStyle name="货币 3 11" xfId="1191"/>
    <cellStyle name="货币 3 12" xfId="1192"/>
    <cellStyle name="货币 3 13" xfId="1193"/>
    <cellStyle name="货币 3 14" xfId="1194"/>
    <cellStyle name="货币 3 15" xfId="1195"/>
    <cellStyle name="货币 3 16" xfId="1197"/>
    <cellStyle name="货币 3 17" xfId="1199"/>
    <cellStyle name="货币 3 18" xfId="1200"/>
    <cellStyle name="货币 3 19" xfId="1201"/>
    <cellStyle name="货币 3 2" xfId="1202"/>
    <cellStyle name="货币 3 20" xfId="1196"/>
    <cellStyle name="货币 3 21" xfId="1198"/>
    <cellStyle name="货币 3 3" xfId="1203"/>
    <cellStyle name="货币 3 4" xfId="1204"/>
    <cellStyle name="货币 3 5" xfId="394"/>
    <cellStyle name="货币 3 6" xfId="396"/>
    <cellStyle name="货币 3 7" xfId="400"/>
    <cellStyle name="货币 3 8" xfId="405"/>
    <cellStyle name="货币 3 9" xfId="410"/>
    <cellStyle name="货币 4" xfId="1205"/>
    <cellStyle name="货币 4 10" xfId="1206"/>
    <cellStyle name="货币 4 11" xfId="1207"/>
    <cellStyle name="货币 4 12" xfId="1208"/>
    <cellStyle name="货币 4 13" xfId="1209"/>
    <cellStyle name="货币 4 14" xfId="1210"/>
    <cellStyle name="货币 4 15" xfId="1211"/>
    <cellStyle name="货币 4 16" xfId="1213"/>
    <cellStyle name="货币 4 17" xfId="1215"/>
    <cellStyle name="货币 4 18" xfId="1216"/>
    <cellStyle name="货币 4 19" xfId="1217"/>
    <cellStyle name="货币 4 2" xfId="1218"/>
    <cellStyle name="货币 4 20" xfId="1212"/>
    <cellStyle name="货币 4 21" xfId="1214"/>
    <cellStyle name="货币 4 3" xfId="1219"/>
    <cellStyle name="货币 4 4" xfId="1220"/>
    <cellStyle name="货币 4 5" xfId="208"/>
    <cellStyle name="货币 4 6" xfId="210"/>
    <cellStyle name="货币 4 7" xfId="212"/>
    <cellStyle name="货币 4 8" xfId="214"/>
    <cellStyle name="货币 4 9" xfId="216"/>
    <cellStyle name="计算 2" xfId="1221"/>
    <cellStyle name="计算 2 10" xfId="19"/>
    <cellStyle name="计算 2 11" xfId="453"/>
    <cellStyle name="计算 2 12" xfId="455"/>
    <cellStyle name="计算 2 13" xfId="457"/>
    <cellStyle name="计算 2 14" xfId="378"/>
    <cellStyle name="计算 2 15" xfId="282"/>
    <cellStyle name="计算 2 16" xfId="287"/>
    <cellStyle name="计算 2 17" xfId="291"/>
    <cellStyle name="计算 2 18" xfId="294"/>
    <cellStyle name="计算 2 19" xfId="297"/>
    <cellStyle name="计算 2 2" xfId="1222"/>
    <cellStyle name="计算 2 20" xfId="281"/>
    <cellStyle name="计算 2 21" xfId="286"/>
    <cellStyle name="计算 2 3" xfId="1223"/>
    <cellStyle name="计算 2 4" xfId="1224"/>
    <cellStyle name="计算 2 5" xfId="1225"/>
    <cellStyle name="计算 2 6" xfId="1226"/>
    <cellStyle name="计算 2 7" xfId="1227"/>
    <cellStyle name="计算 2 8" xfId="1228"/>
    <cellStyle name="计算 2 9" xfId="1229"/>
    <cellStyle name="检查单元格 2" xfId="1230"/>
    <cellStyle name="检查单元格 2 10" xfId="1231"/>
    <cellStyle name="检查单元格 2 11" xfId="1232"/>
    <cellStyle name="检查单元格 2 12" xfId="1233"/>
    <cellStyle name="检查单元格 2 13" xfId="1234"/>
    <cellStyle name="检查单元格 2 14" xfId="1235"/>
    <cellStyle name="检查单元格 2 15" xfId="1236"/>
    <cellStyle name="检查单元格 2 16" xfId="1238"/>
    <cellStyle name="检查单元格 2 17" xfId="1240"/>
    <cellStyle name="检查单元格 2 18" xfId="1241"/>
    <cellStyle name="检查单元格 2 19" xfId="1242"/>
    <cellStyle name="检查单元格 2 2" xfId="1243"/>
    <cellStyle name="检查单元格 2 20" xfId="1237"/>
    <cellStyle name="检查单元格 2 21" xfId="1239"/>
    <cellStyle name="检查单元格 2 3" xfId="1244"/>
    <cellStyle name="检查单元格 2 4" xfId="1245"/>
    <cellStyle name="检查单元格 2 5" xfId="1246"/>
    <cellStyle name="检查单元格 2 6" xfId="1247"/>
    <cellStyle name="检查单元格 2 7" xfId="1248"/>
    <cellStyle name="检查单元格 2 8" xfId="1249"/>
    <cellStyle name="检查单元格 2 9" xfId="718"/>
    <cellStyle name="解释性文本 2" xfId="1250"/>
    <cellStyle name="解释性文本 2 10" xfId="1251"/>
    <cellStyle name="解释性文本 2 11" xfId="1252"/>
    <cellStyle name="解释性文本 2 12" xfId="1253"/>
    <cellStyle name="解释性文本 2 13" xfId="1254"/>
    <cellStyle name="解释性文本 2 14" xfId="1255"/>
    <cellStyle name="解释性文本 2 15" xfId="1256"/>
    <cellStyle name="解释性文本 2 16" xfId="1258"/>
    <cellStyle name="解释性文本 2 17" xfId="1260"/>
    <cellStyle name="解释性文本 2 18" xfId="1261"/>
    <cellStyle name="解释性文本 2 19" xfId="1262"/>
    <cellStyle name="解释性文本 2 2" xfId="1263"/>
    <cellStyle name="解释性文本 2 20" xfId="1257"/>
    <cellStyle name="解释性文本 2 21" xfId="1259"/>
    <cellStyle name="解释性文本 2 3" xfId="1264"/>
    <cellStyle name="解释性文本 2 4" xfId="1265"/>
    <cellStyle name="解释性文本 2 5" xfId="1266"/>
    <cellStyle name="解释性文本 2 6" xfId="1267"/>
    <cellStyle name="解释性文本 2 7" xfId="1268"/>
    <cellStyle name="解释性文本 2 8" xfId="1269"/>
    <cellStyle name="解释性文本 2 9" xfId="1270"/>
    <cellStyle name="警告文本 2" xfId="1271"/>
    <cellStyle name="警告文本 2 10" xfId="1272"/>
    <cellStyle name="警告文本 2 11" xfId="1273"/>
    <cellStyle name="警告文本 2 12" xfId="1274"/>
    <cellStyle name="警告文本 2 13" xfId="1275"/>
    <cellStyle name="警告文本 2 14" xfId="23"/>
    <cellStyle name="警告文本 2 15" xfId="17"/>
    <cellStyle name="警告文本 2 16" xfId="11"/>
    <cellStyle name="警告文本 2 17" xfId="25"/>
    <cellStyle name="警告文本 2 18" xfId="43"/>
    <cellStyle name="警告文本 2 19" xfId="45"/>
    <cellStyle name="警告文本 2 2" xfId="1276"/>
    <cellStyle name="警告文本 2 20" xfId="16"/>
    <cellStyle name="警告文本 2 21" xfId="12"/>
    <cellStyle name="警告文本 2 3" xfId="1278"/>
    <cellStyle name="警告文本 2 4" xfId="1279"/>
    <cellStyle name="警告文本 2 5" xfId="1280"/>
    <cellStyle name="警告文本 2 6" xfId="670"/>
    <cellStyle name="警告文本 2 7" xfId="672"/>
    <cellStyle name="警告文本 2 8" xfId="674"/>
    <cellStyle name="警告文本 2 9" xfId="676"/>
    <cellStyle name="链接单元格 2" xfId="1281"/>
    <cellStyle name="链接单元格 2 10" xfId="1282"/>
    <cellStyle name="链接单元格 2 11" xfId="1283"/>
    <cellStyle name="链接单元格 2 12" xfId="1284"/>
    <cellStyle name="链接单元格 2 13" xfId="1285"/>
    <cellStyle name="链接单元格 2 14" xfId="1286"/>
    <cellStyle name="链接单元格 2 15" xfId="1287"/>
    <cellStyle name="链接单元格 2 16" xfId="1289"/>
    <cellStyle name="链接单元格 2 17" xfId="1291"/>
    <cellStyle name="链接单元格 2 18" xfId="1292"/>
    <cellStyle name="链接单元格 2 19" xfId="1293"/>
    <cellStyle name="链接单元格 2 2" xfId="1294"/>
    <cellStyle name="链接单元格 2 20" xfId="1288"/>
    <cellStyle name="链接单元格 2 21" xfId="1290"/>
    <cellStyle name="链接单元格 2 3" xfId="1295"/>
    <cellStyle name="链接单元格 2 4" xfId="1296"/>
    <cellStyle name="链接单元格 2 5" xfId="1297"/>
    <cellStyle name="链接单元格 2 6" xfId="1298"/>
    <cellStyle name="链接单元格 2 7" xfId="1299"/>
    <cellStyle name="链接单元格 2 8" xfId="1300"/>
    <cellStyle name="链接单元格 2 9" xfId="1301"/>
    <cellStyle name="千位分隔" xfId="1486" builtinId="3"/>
    <cellStyle name="千位分隔 2" xfId="485"/>
    <cellStyle name="千位分隔 2 10" xfId="368"/>
    <cellStyle name="千位分隔 2 11" xfId="371"/>
    <cellStyle name="千位分隔 2 12" xfId="373"/>
    <cellStyle name="千位分隔 2 13" xfId="145"/>
    <cellStyle name="千位分隔 2 14" xfId="148"/>
    <cellStyle name="千位分隔 2 15" xfId="152"/>
    <cellStyle name="千位分隔 2 16" xfId="156"/>
    <cellStyle name="千位分隔 2 17" xfId="158"/>
    <cellStyle name="千位分隔 2 18" xfId="80"/>
    <cellStyle name="千位分隔 2 19" xfId="160"/>
    <cellStyle name="千位分隔 2 2" xfId="1302"/>
    <cellStyle name="千位分隔 2 20" xfId="151"/>
    <cellStyle name="千位分隔 2 21" xfId="155"/>
    <cellStyle name="千位分隔 2 3" xfId="762"/>
    <cellStyle name="千位分隔 2 4" xfId="764"/>
    <cellStyle name="千位分隔 2 5" xfId="766"/>
    <cellStyle name="千位分隔 2 6" xfId="768"/>
    <cellStyle name="千位分隔 2 7" xfId="770"/>
    <cellStyle name="千位分隔 2 8" xfId="773"/>
    <cellStyle name="千位分隔 2 9" xfId="776"/>
    <cellStyle name="强调文字颜色 1 2" xfId="1303"/>
    <cellStyle name="强调文字颜色 1 2 10" xfId="1304"/>
    <cellStyle name="强调文字颜色 1 2 11" xfId="1305"/>
    <cellStyle name="强调文字颜色 1 2 12" xfId="1306"/>
    <cellStyle name="强调文字颜色 1 2 13" xfId="1307"/>
    <cellStyle name="强调文字颜色 1 2 14" xfId="1308"/>
    <cellStyle name="强调文字颜色 1 2 15" xfId="1309"/>
    <cellStyle name="强调文字颜色 1 2 16" xfId="1311"/>
    <cellStyle name="强调文字颜色 1 2 17" xfId="1313"/>
    <cellStyle name="强调文字颜色 1 2 18" xfId="1314"/>
    <cellStyle name="强调文字颜色 1 2 19" xfId="1315"/>
    <cellStyle name="强调文字颜色 1 2 2" xfId="1316"/>
    <cellStyle name="强调文字颜色 1 2 20" xfId="1310"/>
    <cellStyle name="强调文字颜色 1 2 21" xfId="1312"/>
    <cellStyle name="强调文字颜色 1 2 3" xfId="1317"/>
    <cellStyle name="强调文字颜色 1 2 4" xfId="1318"/>
    <cellStyle name="强调文字颜色 1 2 5" xfId="1319"/>
    <cellStyle name="强调文字颜色 1 2 6" xfId="1320"/>
    <cellStyle name="强调文字颜色 1 2 7" xfId="1321"/>
    <cellStyle name="强调文字颜色 1 2 8" xfId="1322"/>
    <cellStyle name="强调文字颜色 1 2 9" xfId="1323"/>
    <cellStyle name="强调文字颜色 2 2" xfId="1324"/>
    <cellStyle name="强调文字颜色 2 2 10" xfId="1325"/>
    <cellStyle name="强调文字颜色 2 2 11" xfId="1326"/>
    <cellStyle name="强调文字颜色 2 2 12" xfId="3"/>
    <cellStyle name="强调文字颜色 2 2 13" xfId="1327"/>
    <cellStyle name="强调文字颜色 2 2 14" xfId="1328"/>
    <cellStyle name="强调文字颜色 2 2 15" xfId="1329"/>
    <cellStyle name="强调文字颜色 2 2 16" xfId="1331"/>
    <cellStyle name="强调文字颜色 2 2 17" xfId="1333"/>
    <cellStyle name="强调文字颜色 2 2 18" xfId="1334"/>
    <cellStyle name="强调文字颜色 2 2 19" xfId="1335"/>
    <cellStyle name="强调文字颜色 2 2 2" xfId="1336"/>
    <cellStyle name="强调文字颜色 2 2 20" xfId="1330"/>
    <cellStyle name="强调文字颜色 2 2 21" xfId="1332"/>
    <cellStyle name="强调文字颜色 2 2 3" xfId="1337"/>
    <cellStyle name="强调文字颜色 2 2 4" xfId="1338"/>
    <cellStyle name="强调文字颜色 2 2 5" xfId="1339"/>
    <cellStyle name="强调文字颜色 2 2 6" xfId="1340"/>
    <cellStyle name="强调文字颜色 2 2 7" xfId="1341"/>
    <cellStyle name="强调文字颜色 2 2 8" xfId="1342"/>
    <cellStyle name="强调文字颜色 2 2 9" xfId="1343"/>
    <cellStyle name="强调文字颜色 3 2" xfId="1344"/>
    <cellStyle name="强调文字颜色 3 2 10" xfId="1345"/>
    <cellStyle name="强调文字颜色 3 2 11" xfId="1346"/>
    <cellStyle name="强调文字颜色 3 2 12" xfId="1347"/>
    <cellStyle name="强调文字颜色 3 2 13" xfId="1348"/>
    <cellStyle name="强调文字颜色 3 2 14" xfId="1349"/>
    <cellStyle name="强调文字颜色 3 2 15" xfId="1350"/>
    <cellStyle name="强调文字颜色 3 2 16" xfId="1352"/>
    <cellStyle name="强调文字颜色 3 2 17" xfId="1354"/>
    <cellStyle name="强调文字颜色 3 2 18" xfId="1355"/>
    <cellStyle name="强调文字颜色 3 2 19" xfId="13"/>
    <cellStyle name="强调文字颜色 3 2 2" xfId="1356"/>
    <cellStyle name="强调文字颜色 3 2 20" xfId="1351"/>
    <cellStyle name="强调文字颜色 3 2 21" xfId="1353"/>
    <cellStyle name="强调文字颜色 3 2 3" xfId="1357"/>
    <cellStyle name="强调文字颜色 3 2 4" xfId="1358"/>
    <cellStyle name="强调文字颜色 3 2 5" xfId="1359"/>
    <cellStyle name="强调文字颜色 3 2 6" xfId="1360"/>
    <cellStyle name="强调文字颜色 3 2 7" xfId="1361"/>
    <cellStyle name="强调文字颜色 3 2 8" xfId="1362"/>
    <cellStyle name="强调文字颜色 3 2 9" xfId="1363"/>
    <cellStyle name="强调文字颜色 4 2" xfId="1364"/>
    <cellStyle name="强调文字颜色 4 2 10" xfId="1365"/>
    <cellStyle name="强调文字颜色 4 2 11" xfId="1366"/>
    <cellStyle name="强调文字颜色 4 2 12" xfId="1367"/>
    <cellStyle name="强调文字颜色 4 2 13" xfId="1368"/>
    <cellStyle name="强调文字颜色 4 2 14" xfId="1369"/>
    <cellStyle name="强调文字颜色 4 2 15" xfId="1370"/>
    <cellStyle name="强调文字颜色 4 2 16" xfId="1372"/>
    <cellStyle name="强调文字颜色 4 2 17" xfId="1374"/>
    <cellStyle name="强调文字颜色 4 2 18" xfId="1375"/>
    <cellStyle name="强调文字颜色 4 2 19" xfId="656"/>
    <cellStyle name="强调文字颜色 4 2 2" xfId="1376"/>
    <cellStyle name="强调文字颜色 4 2 20" xfId="1371"/>
    <cellStyle name="强调文字颜色 4 2 21" xfId="1373"/>
    <cellStyle name="强调文字颜色 4 2 3" xfId="1377"/>
    <cellStyle name="强调文字颜色 4 2 4" xfId="1378"/>
    <cellStyle name="强调文字颜色 4 2 5" xfId="1379"/>
    <cellStyle name="强调文字颜色 4 2 6" xfId="1380"/>
    <cellStyle name="强调文字颜色 4 2 7" xfId="1158"/>
    <cellStyle name="强调文字颜色 4 2 8" xfId="1160"/>
    <cellStyle name="强调文字颜色 4 2 9" xfId="1162"/>
    <cellStyle name="强调文字颜色 5 2" xfId="1381"/>
    <cellStyle name="强调文字颜色 5 2 10" xfId="1382"/>
    <cellStyle name="强调文字颜色 5 2 11" xfId="1383"/>
    <cellStyle name="强调文字颜色 5 2 12" xfId="1384"/>
    <cellStyle name="强调文字颜色 5 2 13" xfId="1385"/>
    <cellStyle name="强调文字颜色 5 2 14" xfId="1386"/>
    <cellStyle name="强调文字颜色 5 2 15" xfId="1387"/>
    <cellStyle name="强调文字颜色 5 2 16" xfId="1389"/>
    <cellStyle name="强调文字颜色 5 2 17" xfId="1391"/>
    <cellStyle name="强调文字颜色 5 2 18" xfId="1392"/>
    <cellStyle name="强调文字颜色 5 2 19" xfId="1393"/>
    <cellStyle name="强调文字颜色 5 2 2" xfId="1394"/>
    <cellStyle name="强调文字颜色 5 2 20" xfId="1388"/>
    <cellStyle name="强调文字颜色 5 2 21" xfId="1390"/>
    <cellStyle name="强调文字颜色 5 2 3" xfId="1395"/>
    <cellStyle name="强调文字颜色 5 2 4" xfId="1396"/>
    <cellStyle name="强调文字颜色 5 2 5" xfId="1397"/>
    <cellStyle name="强调文字颜色 5 2 6" xfId="1398"/>
    <cellStyle name="强调文字颜色 5 2 7" xfId="1399"/>
    <cellStyle name="强调文字颜色 5 2 8" xfId="1400"/>
    <cellStyle name="强调文字颜色 5 2 9" xfId="1401"/>
    <cellStyle name="强调文字颜色 6 2" xfId="1402"/>
    <cellStyle name="强调文字颜色 6 2 10" xfId="1403"/>
    <cellStyle name="强调文字颜色 6 2 11" xfId="1404"/>
    <cellStyle name="强调文字颜色 6 2 12" xfId="781"/>
    <cellStyle name="强调文字颜色 6 2 13" xfId="783"/>
    <cellStyle name="强调文字颜色 6 2 14" xfId="785"/>
    <cellStyle name="强调文字颜色 6 2 15" xfId="787"/>
    <cellStyle name="强调文字颜色 6 2 16" xfId="790"/>
    <cellStyle name="强调文字颜色 6 2 17" xfId="793"/>
    <cellStyle name="强调文字颜色 6 2 18" xfId="795"/>
    <cellStyle name="强调文字颜色 6 2 19" xfId="797"/>
    <cellStyle name="强调文字颜色 6 2 2" xfId="1405"/>
    <cellStyle name="强调文字颜色 6 2 20" xfId="788"/>
    <cellStyle name="强调文字颜色 6 2 21" xfId="791"/>
    <cellStyle name="强调文字颜色 6 2 3" xfId="1406"/>
    <cellStyle name="强调文字颜色 6 2 4" xfId="1407"/>
    <cellStyle name="强调文字颜色 6 2 5" xfId="1408"/>
    <cellStyle name="强调文字颜色 6 2 6" xfId="1409"/>
    <cellStyle name="强调文字颜色 6 2 7" xfId="1410"/>
    <cellStyle name="强调文字颜色 6 2 8" xfId="1411"/>
    <cellStyle name="强调文字颜色 6 2 9" xfId="1412"/>
    <cellStyle name="适中 2" xfId="1413"/>
    <cellStyle name="适中 2 10" xfId="1414"/>
    <cellStyle name="适中 2 11" xfId="1415"/>
    <cellStyle name="适中 2 12" xfId="1416"/>
    <cellStyle name="适中 2 13" xfId="1417"/>
    <cellStyle name="适中 2 14" xfId="1418"/>
    <cellStyle name="适中 2 15" xfId="1419"/>
    <cellStyle name="适中 2 16" xfId="1421"/>
    <cellStyle name="适中 2 17" xfId="1423"/>
    <cellStyle name="适中 2 18" xfId="1424"/>
    <cellStyle name="适中 2 19" xfId="1277"/>
    <cellStyle name="适中 2 2" xfId="1425"/>
    <cellStyle name="适中 2 20" xfId="1420"/>
    <cellStyle name="适中 2 21" xfId="1422"/>
    <cellStyle name="适中 2 3" xfId="1426"/>
    <cellStyle name="适中 2 4" xfId="419"/>
    <cellStyle name="适中 2 5" xfId="30"/>
    <cellStyle name="适中 2 6" xfId="423"/>
    <cellStyle name="适中 2 7" xfId="427"/>
    <cellStyle name="适中 2 8" xfId="431"/>
    <cellStyle name="适中 2 9" xfId="341"/>
    <cellStyle name="输出 2" xfId="1427"/>
    <cellStyle name="输出 2 10" xfId="998"/>
    <cellStyle name="输出 2 11" xfId="1000"/>
    <cellStyle name="输出 2 12" xfId="1002"/>
    <cellStyle name="输出 2 13" xfId="1004"/>
    <cellStyle name="输出 2 14" xfId="1006"/>
    <cellStyle name="输出 2 15" xfId="1008"/>
    <cellStyle name="输出 2 16" xfId="1011"/>
    <cellStyle name="输出 2 17" xfId="1428"/>
    <cellStyle name="输出 2 18" xfId="1429"/>
    <cellStyle name="输出 2 19" xfId="1430"/>
    <cellStyle name="输出 2 2" xfId="1431"/>
    <cellStyle name="输出 2 20" xfId="1009"/>
    <cellStyle name="输出 2 21" xfId="1012"/>
    <cellStyle name="输出 2 3" xfId="1432"/>
    <cellStyle name="输出 2 4" xfId="1433"/>
    <cellStyle name="输出 2 5" xfId="1434"/>
    <cellStyle name="输出 2 6" xfId="1435"/>
    <cellStyle name="输出 2 7" xfId="1436"/>
    <cellStyle name="输出 2 8" xfId="1437"/>
    <cellStyle name="输出 2 9" xfId="1438"/>
    <cellStyle name="输入 2" xfId="103"/>
    <cellStyle name="输入 2 10" xfId="1439"/>
    <cellStyle name="输入 2 11" xfId="1440"/>
    <cellStyle name="输入 2 12" xfId="1441"/>
    <cellStyle name="输入 2 13" xfId="1442"/>
    <cellStyle name="输入 2 14" xfId="1443"/>
    <cellStyle name="输入 2 15" xfId="1444"/>
    <cellStyle name="输入 2 16" xfId="1446"/>
    <cellStyle name="输入 2 17" xfId="1448"/>
    <cellStyle name="输入 2 18" xfId="1449"/>
    <cellStyle name="输入 2 19" xfId="1450"/>
    <cellStyle name="输入 2 2" xfId="1026"/>
    <cellStyle name="输入 2 20" xfId="1445"/>
    <cellStyle name="输入 2 21" xfId="1447"/>
    <cellStyle name="输入 2 3" xfId="1451"/>
    <cellStyle name="输入 2 4" xfId="1452"/>
    <cellStyle name="输入 2 5" xfId="1453"/>
    <cellStyle name="输入 2 6" xfId="1454"/>
    <cellStyle name="输入 2 7" xfId="1455"/>
    <cellStyle name="输入 2 8" xfId="1456"/>
    <cellStyle name="输入 2 9" xfId="1457"/>
    <cellStyle name="注释 2" xfId="1047"/>
    <cellStyle name="注释 2 10" xfId="1458"/>
    <cellStyle name="注释 2 11" xfId="1459"/>
    <cellStyle name="注释 2 12" xfId="1460"/>
    <cellStyle name="注释 2 13" xfId="1461"/>
    <cellStyle name="注释 2 14" xfId="1462"/>
    <cellStyle name="注释 2 15" xfId="1463"/>
    <cellStyle name="注释 2 16" xfId="1465"/>
    <cellStyle name="注释 2 17" xfId="1467"/>
    <cellStyle name="注释 2 18" xfId="1468"/>
    <cellStyle name="注释 2 19" xfId="1469"/>
    <cellStyle name="注释 2 2" xfId="1151"/>
    <cellStyle name="注释 2 20" xfId="1464"/>
    <cellStyle name="注释 2 21" xfId="1466"/>
    <cellStyle name="注释 2 3" xfId="1153"/>
    <cellStyle name="注释 2 4" xfId="1155"/>
    <cellStyle name="注释 2 5" xfId="1470"/>
    <cellStyle name="注释 2 6" xfId="1471"/>
    <cellStyle name="注释 2 7" xfId="1472"/>
    <cellStyle name="注释 2 8" xfId="1473"/>
    <cellStyle name="注释 2 9" xfId="1474"/>
  </cellStyles>
  <dxfs count="3">
    <dxf>
      <font>
        <b/>
        <i val="0"/>
      </font>
    </dxf>
    <dxf>
      <fill>
        <patternFill patternType="solid">
          <fgColor indexed="64"/>
          <bgColor rgb="FFFF9900"/>
        </patternFill>
      </fill>
    </dxf>
    <dxf>
      <fill>
        <patternFill patternType="solid">
          <fgColor indexed="64"/>
          <bgColor rgb="FFFF9900"/>
        </patternFill>
      </fill>
    </dxf>
  </dxfs>
  <tableStyles count="0" defaultTableStyle="TableStyleMedium9" defaultPivotStyle="PivotStyleLight16"/>
  <colors>
    <mruColors>
      <color rgb="FFDDDDDD"/>
      <color rgb="FFB2B2B2"/>
      <color rgb="FF339966"/>
      <color rgb="FF99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4180;/&#32508;&#21512;&#32452;/lxn3/&#25351;&#26631;&#25991;/&#27491;&#24335;&#31295;/&#23398;&#21069;&#25945;&#32946;&#36164;&#37329;&#20998;&#37197;&#24635;&#34920;&#65288;8.6&#65289;&#65289;/2020&#65292;&#23398;&#21069;&#36861;&#21152;&#36164;&#37329;&#27979;&#31639;&#31614;&#25209;/&#65288;12.20&#25490;&#29256;&#65289;&#25552;&#21069;&#19979;&#36798;2020&#24180;&#23398;&#21069;&#20837;&#22253;&#34917;&#21161;&#37329;&#20013;&#22830;&#21644;&#30465;&#32423;&#36164;&#37329;&#27979;&#31639;&#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442;&#38405;&#20214;&#65306;2020&#24180;&#20013;&#32844;&#36164;&#21161;&#28165;&#31639;&#65288;&#23450;&#65289;7.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20年学前补助资金测算表"/>
      <sheetName val="在校生人数（备查）"/>
      <sheetName val="2020年学前提前下达资金测算"/>
      <sheetName val="2020年学前提前下达资金测算 (2)"/>
      <sheetName val="Sheet2"/>
      <sheetName val="Sheet3"/>
    </sheetNames>
    <sheetDataSet>
      <sheetData sheetId="0" refreshError="1"/>
      <sheetData sheetId="1" refreshError="1"/>
      <sheetData sheetId="2" refreshError="1"/>
      <sheetData sheetId="3" refreshError="1">
        <row r="3">
          <cell r="C3" t="str">
            <v>单位名称</v>
          </cell>
          <cell r="D3" t="str">
            <v>省级分担比例</v>
          </cell>
          <cell r="E3" t="str">
            <v>市级分担比例</v>
          </cell>
          <cell r="F3" t="str">
            <v>县级分担比例</v>
          </cell>
        </row>
        <row r="4">
          <cell r="D4" t="str">
            <v>省级分担比例，以单位一一对应</v>
          </cell>
          <cell r="E4" t="str">
            <v>市级分担比例，以单位一一对应</v>
          </cell>
          <cell r="F4" t="str">
            <v>县级分担比例，以单位一一对应</v>
          </cell>
        </row>
        <row r="8">
          <cell r="C8" t="str">
            <v>长沙市小计</v>
          </cell>
        </row>
        <row r="9">
          <cell r="C9" t="str">
            <v>市本级及所辖区小计</v>
          </cell>
        </row>
        <row r="10">
          <cell r="C10" t="str">
            <v>长沙市本级</v>
          </cell>
          <cell r="D10">
            <v>0</v>
          </cell>
          <cell r="E10">
            <v>1</v>
          </cell>
          <cell r="F10">
            <v>0</v>
          </cell>
        </row>
        <row r="11">
          <cell r="C11" t="str">
            <v>长沙县</v>
          </cell>
          <cell r="D11">
            <v>0.2</v>
          </cell>
          <cell r="E11">
            <v>0.8</v>
          </cell>
          <cell r="F11">
            <v>0</v>
          </cell>
        </row>
        <row r="12">
          <cell r="C12" t="str">
            <v>望城区</v>
          </cell>
          <cell r="D12">
            <v>0.2</v>
          </cell>
          <cell r="E12">
            <v>0.8</v>
          </cell>
          <cell r="F12">
            <v>0</v>
          </cell>
        </row>
        <row r="13">
          <cell r="C13" t="str">
            <v>雨花区</v>
          </cell>
          <cell r="D13">
            <v>0.2</v>
          </cell>
          <cell r="E13">
            <v>0.8</v>
          </cell>
          <cell r="F13">
            <v>0</v>
          </cell>
        </row>
        <row r="14">
          <cell r="C14" t="str">
            <v>芙蓉区</v>
          </cell>
          <cell r="D14">
            <v>0.2</v>
          </cell>
          <cell r="E14">
            <v>0.8</v>
          </cell>
          <cell r="F14">
            <v>0</v>
          </cell>
        </row>
        <row r="15">
          <cell r="C15" t="str">
            <v>天心区</v>
          </cell>
          <cell r="D15">
            <v>0.2</v>
          </cell>
          <cell r="E15">
            <v>0.8</v>
          </cell>
          <cell r="F15">
            <v>0</v>
          </cell>
        </row>
        <row r="16">
          <cell r="C16" t="str">
            <v>岳麓区</v>
          </cell>
          <cell r="D16">
            <v>0.2</v>
          </cell>
          <cell r="E16">
            <v>0.8</v>
          </cell>
          <cell r="F16">
            <v>0</v>
          </cell>
        </row>
        <row r="17">
          <cell r="C17" t="str">
            <v>开福区</v>
          </cell>
          <cell r="D17">
            <v>0.2</v>
          </cell>
          <cell r="E17">
            <v>0.8</v>
          </cell>
          <cell r="F17">
            <v>0</v>
          </cell>
        </row>
        <row r="18">
          <cell r="C18" t="str">
            <v>浏阳市</v>
          </cell>
          <cell r="D18">
            <v>0.6</v>
          </cell>
          <cell r="E18">
            <v>0</v>
          </cell>
          <cell r="F18">
            <v>0.4</v>
          </cell>
        </row>
        <row r="19">
          <cell r="C19" t="str">
            <v>宁乡市</v>
          </cell>
          <cell r="D19">
            <v>0.6</v>
          </cell>
          <cell r="E19">
            <v>0</v>
          </cell>
          <cell r="F19">
            <v>0.4</v>
          </cell>
        </row>
        <row r="20">
          <cell r="C20" t="str">
            <v>株洲市小计</v>
          </cell>
        </row>
        <row r="21">
          <cell r="C21" t="str">
            <v>市本级及所辖区小计</v>
          </cell>
        </row>
        <row r="22">
          <cell r="C22" t="str">
            <v>株洲市本级</v>
          </cell>
          <cell r="D22">
            <v>0</v>
          </cell>
          <cell r="E22">
            <v>1</v>
          </cell>
          <cell r="F22">
            <v>0</v>
          </cell>
        </row>
        <row r="23">
          <cell r="C23" t="str">
            <v>天元区</v>
          </cell>
          <cell r="D23">
            <v>0.25</v>
          </cell>
          <cell r="E23">
            <v>0.75</v>
          </cell>
          <cell r="F23">
            <v>0</v>
          </cell>
        </row>
        <row r="24">
          <cell r="C24" t="str">
            <v>芦淞区</v>
          </cell>
          <cell r="D24">
            <v>0.25</v>
          </cell>
          <cell r="E24">
            <v>0.75</v>
          </cell>
          <cell r="F24">
            <v>0</v>
          </cell>
        </row>
        <row r="25">
          <cell r="C25" t="str">
            <v>荷塘区</v>
          </cell>
          <cell r="D25">
            <v>0.25</v>
          </cell>
          <cell r="E25">
            <v>0.75</v>
          </cell>
          <cell r="F25">
            <v>0</v>
          </cell>
        </row>
        <row r="26">
          <cell r="C26" t="str">
            <v>石峰区</v>
          </cell>
          <cell r="D26">
            <v>0.25</v>
          </cell>
          <cell r="E26">
            <v>0.75</v>
          </cell>
          <cell r="F26">
            <v>0</v>
          </cell>
        </row>
        <row r="27">
          <cell r="C27" t="str">
            <v>渌口区</v>
          </cell>
          <cell r="D27">
            <v>0.65</v>
          </cell>
          <cell r="E27">
            <v>0</v>
          </cell>
          <cell r="F27">
            <v>0.35</v>
          </cell>
        </row>
        <row r="28">
          <cell r="C28" t="str">
            <v>醴陵市</v>
          </cell>
          <cell r="D28">
            <v>0.65</v>
          </cell>
          <cell r="E28">
            <v>0</v>
          </cell>
          <cell r="F28">
            <v>0.35</v>
          </cell>
        </row>
        <row r="29">
          <cell r="C29" t="str">
            <v>攸县</v>
          </cell>
          <cell r="D29">
            <v>0.65</v>
          </cell>
          <cell r="E29">
            <v>0</v>
          </cell>
          <cell r="F29">
            <v>0.35</v>
          </cell>
        </row>
        <row r="30">
          <cell r="C30" t="str">
            <v>茶陵县</v>
          </cell>
          <cell r="D30">
            <v>0.8</v>
          </cell>
          <cell r="E30">
            <v>0</v>
          </cell>
          <cell r="F30">
            <v>0.2</v>
          </cell>
        </row>
        <row r="31">
          <cell r="C31" t="str">
            <v>炎陵县</v>
          </cell>
          <cell r="D31">
            <v>0.8</v>
          </cell>
          <cell r="E31">
            <v>0</v>
          </cell>
          <cell r="F31">
            <v>0.2</v>
          </cell>
        </row>
        <row r="32">
          <cell r="C32" t="str">
            <v>湘潭市小计</v>
          </cell>
        </row>
        <row r="33">
          <cell r="C33" t="str">
            <v>市本级及所辖区小计</v>
          </cell>
        </row>
        <row r="34">
          <cell r="C34" t="str">
            <v>湘潭市本级</v>
          </cell>
          <cell r="D34">
            <v>0</v>
          </cell>
          <cell r="E34">
            <v>1</v>
          </cell>
          <cell r="F34">
            <v>0</v>
          </cell>
        </row>
        <row r="35">
          <cell r="C35" t="str">
            <v>雨湖区</v>
          </cell>
          <cell r="D35">
            <v>0.4</v>
          </cell>
          <cell r="E35">
            <v>0.6</v>
          </cell>
          <cell r="F35">
            <v>0</v>
          </cell>
        </row>
        <row r="36">
          <cell r="C36" t="str">
            <v>岳塘区</v>
          </cell>
          <cell r="D36">
            <v>0.4</v>
          </cell>
          <cell r="E36">
            <v>0.6</v>
          </cell>
          <cell r="F36">
            <v>0</v>
          </cell>
        </row>
        <row r="37">
          <cell r="C37" t="str">
            <v>湘潭县</v>
          </cell>
          <cell r="D37">
            <v>0.7</v>
          </cell>
          <cell r="E37">
            <v>0</v>
          </cell>
          <cell r="F37">
            <v>0.3</v>
          </cell>
        </row>
        <row r="38">
          <cell r="C38" t="str">
            <v>湘乡市</v>
          </cell>
          <cell r="D38">
            <v>0.7</v>
          </cell>
          <cell r="E38">
            <v>0</v>
          </cell>
          <cell r="F38">
            <v>0.3</v>
          </cell>
        </row>
        <row r="39">
          <cell r="C39" t="str">
            <v>韶山市</v>
          </cell>
          <cell r="D39">
            <v>0.7</v>
          </cell>
          <cell r="E39">
            <v>0</v>
          </cell>
          <cell r="F39">
            <v>0.3</v>
          </cell>
        </row>
        <row r="40">
          <cell r="C40" t="str">
            <v>衡阳市小计</v>
          </cell>
        </row>
        <row r="41">
          <cell r="C41" t="str">
            <v>市本级及所辖区小计</v>
          </cell>
        </row>
        <row r="42">
          <cell r="C42" t="str">
            <v>衡阳市本级</v>
          </cell>
          <cell r="D42">
            <v>0</v>
          </cell>
          <cell r="E42">
            <v>1</v>
          </cell>
          <cell r="F42">
            <v>0</v>
          </cell>
        </row>
        <row r="43">
          <cell r="C43" t="str">
            <v>南岳区</v>
          </cell>
          <cell r="D43">
            <v>0.4</v>
          </cell>
          <cell r="E43">
            <v>0.6</v>
          </cell>
          <cell r="F43">
            <v>0</v>
          </cell>
        </row>
        <row r="44">
          <cell r="C44" t="str">
            <v>珠晖区</v>
          </cell>
          <cell r="D44">
            <v>0.4</v>
          </cell>
          <cell r="E44">
            <v>0.6</v>
          </cell>
          <cell r="F44">
            <v>0</v>
          </cell>
        </row>
        <row r="45">
          <cell r="C45" t="str">
            <v>雁峰区</v>
          </cell>
          <cell r="D45">
            <v>0.4</v>
          </cell>
          <cell r="E45">
            <v>0.6</v>
          </cell>
          <cell r="F45">
            <v>0</v>
          </cell>
        </row>
        <row r="46">
          <cell r="C46" t="str">
            <v>石鼓区</v>
          </cell>
          <cell r="D46">
            <v>0.4</v>
          </cell>
          <cell r="E46">
            <v>0.6</v>
          </cell>
          <cell r="F46">
            <v>0</v>
          </cell>
        </row>
        <row r="47">
          <cell r="C47" t="str">
            <v>蒸湘区</v>
          </cell>
          <cell r="D47">
            <v>0.4</v>
          </cell>
          <cell r="E47">
            <v>0.6</v>
          </cell>
          <cell r="F47">
            <v>0</v>
          </cell>
        </row>
        <row r="48">
          <cell r="C48" t="str">
            <v>衡南县</v>
          </cell>
          <cell r="D48">
            <v>0.75</v>
          </cell>
          <cell r="E48">
            <v>0</v>
          </cell>
          <cell r="F48">
            <v>0.25</v>
          </cell>
        </row>
        <row r="49">
          <cell r="C49" t="str">
            <v>衡阳县</v>
          </cell>
          <cell r="D49">
            <v>0.75</v>
          </cell>
          <cell r="E49">
            <v>0</v>
          </cell>
          <cell r="F49">
            <v>0.25</v>
          </cell>
        </row>
        <row r="50">
          <cell r="C50" t="str">
            <v>衡山县</v>
          </cell>
          <cell r="D50">
            <v>0.7</v>
          </cell>
          <cell r="E50">
            <v>0</v>
          </cell>
          <cell r="F50">
            <v>0.3</v>
          </cell>
        </row>
        <row r="51">
          <cell r="C51" t="str">
            <v>衡东县</v>
          </cell>
          <cell r="D51">
            <v>0.7</v>
          </cell>
          <cell r="E51">
            <v>0</v>
          </cell>
          <cell r="F51">
            <v>0.3</v>
          </cell>
        </row>
        <row r="52">
          <cell r="C52" t="str">
            <v>常宁市</v>
          </cell>
          <cell r="D52">
            <v>0.7</v>
          </cell>
          <cell r="E52">
            <v>0</v>
          </cell>
          <cell r="F52">
            <v>0.3</v>
          </cell>
        </row>
        <row r="53">
          <cell r="C53" t="str">
            <v>祁东县</v>
          </cell>
          <cell r="D53">
            <v>0.8</v>
          </cell>
          <cell r="E53">
            <v>0</v>
          </cell>
          <cell r="F53">
            <v>0.2</v>
          </cell>
        </row>
        <row r="54">
          <cell r="C54" t="str">
            <v>耒阳市</v>
          </cell>
          <cell r="D54">
            <v>0.75</v>
          </cell>
          <cell r="E54">
            <v>0</v>
          </cell>
          <cell r="F54">
            <v>0.25</v>
          </cell>
        </row>
        <row r="55">
          <cell r="C55" t="str">
            <v>邵阳市小计</v>
          </cell>
        </row>
        <row r="56">
          <cell r="C56" t="str">
            <v>市本级及所辖区小计</v>
          </cell>
        </row>
        <row r="57">
          <cell r="C57" t="str">
            <v>邵阳市本级</v>
          </cell>
          <cell r="D57">
            <v>0</v>
          </cell>
          <cell r="E57">
            <v>1</v>
          </cell>
          <cell r="F57">
            <v>0</v>
          </cell>
        </row>
        <row r="58">
          <cell r="C58" t="str">
            <v>双清区</v>
          </cell>
          <cell r="D58">
            <v>0.4</v>
          </cell>
          <cell r="E58">
            <v>0.6</v>
          </cell>
          <cell r="F58">
            <v>0</v>
          </cell>
        </row>
        <row r="59">
          <cell r="C59" t="str">
            <v>大祥区</v>
          </cell>
          <cell r="D59">
            <v>0.4</v>
          </cell>
          <cell r="E59">
            <v>0.6</v>
          </cell>
          <cell r="F59">
            <v>0</v>
          </cell>
        </row>
        <row r="60">
          <cell r="C60" t="str">
            <v>北塔区</v>
          </cell>
          <cell r="D60">
            <v>0.4</v>
          </cell>
          <cell r="E60">
            <v>0.6</v>
          </cell>
          <cell r="F60">
            <v>0</v>
          </cell>
        </row>
        <row r="61">
          <cell r="C61" t="str">
            <v>邵东市</v>
          </cell>
          <cell r="D61">
            <v>0.75</v>
          </cell>
          <cell r="E61">
            <v>0</v>
          </cell>
          <cell r="F61">
            <v>0.25</v>
          </cell>
        </row>
        <row r="62">
          <cell r="C62" t="str">
            <v>新邵县</v>
          </cell>
          <cell r="D62">
            <v>0.8</v>
          </cell>
          <cell r="E62">
            <v>0</v>
          </cell>
          <cell r="F62">
            <v>0.2</v>
          </cell>
        </row>
        <row r="63">
          <cell r="C63" t="str">
            <v>隆回县</v>
          </cell>
          <cell r="D63">
            <v>0.8</v>
          </cell>
          <cell r="E63">
            <v>0</v>
          </cell>
          <cell r="F63">
            <v>0.2</v>
          </cell>
        </row>
        <row r="64">
          <cell r="C64" t="str">
            <v>武冈市</v>
          </cell>
          <cell r="D64">
            <v>0.8</v>
          </cell>
          <cell r="E64">
            <v>0</v>
          </cell>
          <cell r="F64">
            <v>0.2</v>
          </cell>
        </row>
        <row r="65">
          <cell r="C65" t="str">
            <v>洞口县</v>
          </cell>
          <cell r="D65">
            <v>0.8</v>
          </cell>
          <cell r="E65">
            <v>0</v>
          </cell>
          <cell r="F65">
            <v>0.2</v>
          </cell>
        </row>
        <row r="66">
          <cell r="C66" t="str">
            <v>新宁县</v>
          </cell>
          <cell r="D66">
            <v>0.8</v>
          </cell>
          <cell r="E66">
            <v>0</v>
          </cell>
          <cell r="F66">
            <v>0.2</v>
          </cell>
        </row>
        <row r="67">
          <cell r="C67" t="str">
            <v>邵阳县</v>
          </cell>
          <cell r="D67">
            <v>0.8</v>
          </cell>
          <cell r="E67">
            <v>0</v>
          </cell>
          <cell r="F67">
            <v>0.2</v>
          </cell>
        </row>
        <row r="68">
          <cell r="C68" t="str">
            <v>城步县</v>
          </cell>
          <cell r="D68">
            <v>0.8</v>
          </cell>
          <cell r="E68">
            <v>0</v>
          </cell>
          <cell r="F68">
            <v>0.2</v>
          </cell>
        </row>
        <row r="69">
          <cell r="C69" t="str">
            <v>绥宁县</v>
          </cell>
          <cell r="D69">
            <v>0.8</v>
          </cell>
          <cell r="E69">
            <v>0</v>
          </cell>
          <cell r="F69">
            <v>0.2</v>
          </cell>
        </row>
        <row r="70">
          <cell r="C70" t="str">
            <v>岳阳市小计</v>
          </cell>
        </row>
        <row r="71">
          <cell r="C71" t="str">
            <v>市本级及所辖区小计</v>
          </cell>
        </row>
        <row r="72">
          <cell r="C72" t="str">
            <v>岳阳市本级</v>
          </cell>
          <cell r="D72">
            <v>0</v>
          </cell>
          <cell r="E72">
            <v>1</v>
          </cell>
          <cell r="F72">
            <v>0</v>
          </cell>
        </row>
        <row r="73">
          <cell r="C73" t="str">
            <v>君山区</v>
          </cell>
          <cell r="D73">
            <v>0.4</v>
          </cell>
          <cell r="E73">
            <v>0.6</v>
          </cell>
          <cell r="F73">
            <v>0</v>
          </cell>
        </row>
        <row r="74">
          <cell r="C74" t="str">
            <v>云溪区</v>
          </cell>
          <cell r="D74">
            <v>0.4</v>
          </cell>
          <cell r="E74">
            <v>0.6</v>
          </cell>
          <cell r="F74">
            <v>0</v>
          </cell>
        </row>
        <row r="75">
          <cell r="C75" t="str">
            <v>屈原管理区</v>
          </cell>
          <cell r="D75">
            <v>0.7</v>
          </cell>
          <cell r="E75">
            <v>0</v>
          </cell>
          <cell r="F75">
            <v>0.3</v>
          </cell>
        </row>
        <row r="76">
          <cell r="C76" t="str">
            <v>岳阳楼区</v>
          </cell>
          <cell r="D76">
            <v>0.4</v>
          </cell>
          <cell r="E76">
            <v>0.6</v>
          </cell>
          <cell r="F76">
            <v>0</v>
          </cell>
        </row>
        <row r="77">
          <cell r="C77" t="str">
            <v>汨罗市</v>
          </cell>
          <cell r="D77">
            <v>0.7</v>
          </cell>
          <cell r="E77">
            <v>0</v>
          </cell>
          <cell r="F77">
            <v>0.3</v>
          </cell>
        </row>
        <row r="78">
          <cell r="C78" t="str">
            <v>平江县</v>
          </cell>
          <cell r="D78">
            <v>0.8</v>
          </cell>
          <cell r="E78">
            <v>0</v>
          </cell>
          <cell r="F78">
            <v>0.2</v>
          </cell>
        </row>
        <row r="79">
          <cell r="C79" t="str">
            <v>湘阴县</v>
          </cell>
          <cell r="D79">
            <v>0.7</v>
          </cell>
          <cell r="E79">
            <v>0</v>
          </cell>
          <cell r="F79">
            <v>0.3</v>
          </cell>
        </row>
        <row r="80">
          <cell r="C80" t="str">
            <v>临湘市</v>
          </cell>
          <cell r="D80">
            <v>0.7</v>
          </cell>
          <cell r="E80">
            <v>0</v>
          </cell>
          <cell r="F80">
            <v>0.3</v>
          </cell>
        </row>
        <row r="81">
          <cell r="C81" t="str">
            <v>华容县</v>
          </cell>
          <cell r="D81">
            <v>0.7</v>
          </cell>
          <cell r="E81">
            <v>0</v>
          </cell>
          <cell r="F81">
            <v>0.3</v>
          </cell>
        </row>
        <row r="82">
          <cell r="C82" t="str">
            <v>岳阳县</v>
          </cell>
          <cell r="D82">
            <v>0.7</v>
          </cell>
          <cell r="E82">
            <v>0</v>
          </cell>
          <cell r="F82">
            <v>0.3</v>
          </cell>
        </row>
        <row r="83">
          <cell r="C83" t="str">
            <v>常德市小计</v>
          </cell>
        </row>
        <row r="84">
          <cell r="C84" t="str">
            <v>市本级及所辖区小计</v>
          </cell>
        </row>
        <row r="85">
          <cell r="C85" t="str">
            <v>常德市本级</v>
          </cell>
          <cell r="D85">
            <v>0</v>
          </cell>
          <cell r="E85">
            <v>1</v>
          </cell>
          <cell r="F85">
            <v>0</v>
          </cell>
        </row>
        <row r="86">
          <cell r="C86" t="str">
            <v>武陵区</v>
          </cell>
          <cell r="D86">
            <v>0.4</v>
          </cell>
          <cell r="E86">
            <v>0.6</v>
          </cell>
          <cell r="F86">
            <v>0</v>
          </cell>
        </row>
        <row r="87">
          <cell r="C87" t="str">
            <v>西湖管理区</v>
          </cell>
          <cell r="D87">
            <v>0.7</v>
          </cell>
          <cell r="E87">
            <v>0</v>
          </cell>
          <cell r="F87">
            <v>0.3</v>
          </cell>
        </row>
        <row r="88">
          <cell r="C88" t="str">
            <v>西洞庭管理区</v>
          </cell>
          <cell r="D88">
            <v>0.5</v>
          </cell>
          <cell r="E88">
            <v>0.5</v>
          </cell>
          <cell r="F88">
            <v>0</v>
          </cell>
        </row>
        <row r="89">
          <cell r="C89" t="str">
            <v>鼎城区</v>
          </cell>
          <cell r="D89">
            <v>0.5</v>
          </cell>
          <cell r="E89">
            <v>0.5</v>
          </cell>
          <cell r="F89">
            <v>0</v>
          </cell>
        </row>
        <row r="90">
          <cell r="C90" t="str">
            <v>津市市</v>
          </cell>
          <cell r="D90">
            <v>0.7</v>
          </cell>
          <cell r="E90">
            <v>0</v>
          </cell>
          <cell r="F90">
            <v>0.3</v>
          </cell>
        </row>
        <row r="91">
          <cell r="C91" t="str">
            <v>安乡县</v>
          </cell>
          <cell r="D91">
            <v>0.7</v>
          </cell>
          <cell r="E91">
            <v>0</v>
          </cell>
          <cell r="F91">
            <v>0.3</v>
          </cell>
        </row>
        <row r="92">
          <cell r="C92" t="str">
            <v>汉寿县</v>
          </cell>
          <cell r="D92">
            <v>0.7</v>
          </cell>
          <cell r="E92">
            <v>0</v>
          </cell>
          <cell r="F92">
            <v>0.3</v>
          </cell>
        </row>
        <row r="93">
          <cell r="C93" t="str">
            <v>澧县</v>
          </cell>
          <cell r="D93">
            <v>0.7</v>
          </cell>
          <cell r="E93">
            <v>0</v>
          </cell>
          <cell r="F93">
            <v>0.3</v>
          </cell>
        </row>
        <row r="94">
          <cell r="C94" t="str">
            <v>临澧县</v>
          </cell>
          <cell r="D94">
            <v>0.7</v>
          </cell>
          <cell r="E94">
            <v>0</v>
          </cell>
          <cell r="F94">
            <v>0.3</v>
          </cell>
        </row>
        <row r="95">
          <cell r="C95" t="str">
            <v>桃源县</v>
          </cell>
          <cell r="D95">
            <v>0.7</v>
          </cell>
          <cell r="E95">
            <v>0</v>
          </cell>
          <cell r="F95">
            <v>0.3</v>
          </cell>
        </row>
        <row r="96">
          <cell r="C96" t="str">
            <v>石门县</v>
          </cell>
          <cell r="D96">
            <v>0.8</v>
          </cell>
          <cell r="E96">
            <v>0</v>
          </cell>
          <cell r="F96">
            <v>0.2</v>
          </cell>
        </row>
        <row r="97">
          <cell r="C97" t="str">
            <v>张家界市小计</v>
          </cell>
        </row>
        <row r="98">
          <cell r="C98" t="str">
            <v>市本级及所辖区小计</v>
          </cell>
        </row>
        <row r="99">
          <cell r="C99" t="str">
            <v>张家界市本级</v>
          </cell>
          <cell r="D99">
            <v>0</v>
          </cell>
          <cell r="E99">
            <v>1</v>
          </cell>
          <cell r="F99">
            <v>0</v>
          </cell>
        </row>
        <row r="100">
          <cell r="C100" t="str">
            <v>永定区</v>
          </cell>
          <cell r="D100">
            <v>0.6</v>
          </cell>
          <cell r="E100">
            <v>0.4</v>
          </cell>
          <cell r="F100">
            <v>0</v>
          </cell>
        </row>
        <row r="101">
          <cell r="C101" t="str">
            <v>武陵源区</v>
          </cell>
          <cell r="D101">
            <v>0.6</v>
          </cell>
          <cell r="E101">
            <v>0.4</v>
          </cell>
          <cell r="F101">
            <v>0</v>
          </cell>
        </row>
        <row r="102">
          <cell r="C102" t="str">
            <v>慈利县</v>
          </cell>
          <cell r="D102">
            <v>0.8</v>
          </cell>
          <cell r="E102">
            <v>0</v>
          </cell>
          <cell r="F102">
            <v>0.2</v>
          </cell>
        </row>
        <row r="103">
          <cell r="C103" t="str">
            <v>桑植县</v>
          </cell>
          <cell r="D103">
            <v>0.8</v>
          </cell>
          <cell r="E103">
            <v>0</v>
          </cell>
          <cell r="F103">
            <v>0.2</v>
          </cell>
        </row>
        <row r="104">
          <cell r="C104" t="str">
            <v>益阳市小计</v>
          </cell>
        </row>
        <row r="105">
          <cell r="C105" t="str">
            <v>市本级及所辖区小计</v>
          </cell>
        </row>
        <row r="106">
          <cell r="C106" t="str">
            <v>益阳市本级</v>
          </cell>
          <cell r="D106">
            <v>0</v>
          </cell>
          <cell r="E106">
            <v>1</v>
          </cell>
          <cell r="F106">
            <v>0</v>
          </cell>
        </row>
        <row r="107">
          <cell r="C107" t="str">
            <v>资阳区</v>
          </cell>
          <cell r="D107">
            <v>0.5</v>
          </cell>
          <cell r="E107">
            <v>0.5</v>
          </cell>
          <cell r="F107">
            <v>0</v>
          </cell>
        </row>
        <row r="108">
          <cell r="C108" t="str">
            <v>大通湖管理区</v>
          </cell>
          <cell r="D108">
            <v>0.7</v>
          </cell>
          <cell r="E108">
            <v>0</v>
          </cell>
          <cell r="F108">
            <v>0.3</v>
          </cell>
        </row>
        <row r="109">
          <cell r="C109" t="str">
            <v>赫山区</v>
          </cell>
          <cell r="D109">
            <v>0.5</v>
          </cell>
          <cell r="E109">
            <v>0.5</v>
          </cell>
          <cell r="F109">
            <v>0</v>
          </cell>
        </row>
        <row r="110">
          <cell r="C110" t="str">
            <v>沅江市</v>
          </cell>
          <cell r="D110">
            <v>0.7</v>
          </cell>
          <cell r="E110">
            <v>0</v>
          </cell>
          <cell r="F110">
            <v>0.3</v>
          </cell>
        </row>
        <row r="111">
          <cell r="C111" t="str">
            <v>南县</v>
          </cell>
          <cell r="D111">
            <v>0.7</v>
          </cell>
          <cell r="E111">
            <v>0</v>
          </cell>
          <cell r="F111">
            <v>0.3</v>
          </cell>
        </row>
        <row r="112">
          <cell r="C112" t="str">
            <v>桃江县</v>
          </cell>
          <cell r="D112">
            <v>0.7</v>
          </cell>
          <cell r="E112">
            <v>0</v>
          </cell>
          <cell r="F112">
            <v>0.3</v>
          </cell>
        </row>
        <row r="113">
          <cell r="C113" t="str">
            <v>安化县</v>
          </cell>
          <cell r="D113">
            <v>0.8</v>
          </cell>
          <cell r="E113">
            <v>0</v>
          </cell>
          <cell r="F113">
            <v>0.2</v>
          </cell>
        </row>
        <row r="114">
          <cell r="C114" t="str">
            <v>永州市小计</v>
          </cell>
        </row>
        <row r="115">
          <cell r="C115" t="str">
            <v>市本级及所辖区小计</v>
          </cell>
        </row>
        <row r="116">
          <cell r="C116" t="str">
            <v>永州市本级</v>
          </cell>
          <cell r="D116">
            <v>0</v>
          </cell>
          <cell r="E116">
            <v>1</v>
          </cell>
          <cell r="F116">
            <v>0</v>
          </cell>
        </row>
        <row r="117">
          <cell r="C117" t="str">
            <v>零陵区</v>
          </cell>
          <cell r="D117">
            <v>0.5</v>
          </cell>
          <cell r="E117">
            <v>0.5</v>
          </cell>
          <cell r="F117">
            <v>0</v>
          </cell>
        </row>
        <row r="118">
          <cell r="C118" t="str">
            <v>金洞管理区</v>
          </cell>
          <cell r="D118">
            <v>0.7</v>
          </cell>
          <cell r="E118">
            <v>0</v>
          </cell>
          <cell r="F118">
            <v>0.3</v>
          </cell>
        </row>
        <row r="119">
          <cell r="C119" t="str">
            <v>回龙圩管理区</v>
          </cell>
          <cell r="D119">
            <v>0.8</v>
          </cell>
          <cell r="E119">
            <v>0</v>
          </cell>
          <cell r="F119">
            <v>0.2</v>
          </cell>
        </row>
        <row r="120">
          <cell r="C120" t="str">
            <v>冷水滩区</v>
          </cell>
          <cell r="D120">
            <v>0.4</v>
          </cell>
          <cell r="E120">
            <v>0.6</v>
          </cell>
          <cell r="F120">
            <v>0</v>
          </cell>
        </row>
        <row r="121">
          <cell r="C121" t="str">
            <v>东安县</v>
          </cell>
          <cell r="D121">
            <v>0.7</v>
          </cell>
          <cell r="E121">
            <v>0</v>
          </cell>
          <cell r="F121">
            <v>0.3</v>
          </cell>
        </row>
        <row r="122">
          <cell r="C122" t="str">
            <v>道县</v>
          </cell>
          <cell r="D122">
            <v>0.7</v>
          </cell>
          <cell r="E122">
            <v>0</v>
          </cell>
          <cell r="F122">
            <v>0.3</v>
          </cell>
        </row>
        <row r="123">
          <cell r="C123" t="str">
            <v>宁远县</v>
          </cell>
          <cell r="D123">
            <v>0.8</v>
          </cell>
          <cell r="E123">
            <v>0</v>
          </cell>
          <cell r="F123">
            <v>0.2</v>
          </cell>
        </row>
        <row r="124">
          <cell r="C124" t="str">
            <v>江永县</v>
          </cell>
          <cell r="D124">
            <v>0.8</v>
          </cell>
          <cell r="E124">
            <v>0</v>
          </cell>
          <cell r="F124">
            <v>0.2</v>
          </cell>
        </row>
        <row r="125">
          <cell r="C125" t="str">
            <v>江华县</v>
          </cell>
          <cell r="D125">
            <v>0.8</v>
          </cell>
          <cell r="E125">
            <v>0</v>
          </cell>
          <cell r="F125">
            <v>0.2</v>
          </cell>
        </row>
        <row r="126">
          <cell r="C126" t="str">
            <v>蓝山县</v>
          </cell>
          <cell r="D126">
            <v>0.7</v>
          </cell>
          <cell r="E126">
            <v>0</v>
          </cell>
          <cell r="F126">
            <v>0.3</v>
          </cell>
        </row>
        <row r="127">
          <cell r="C127" t="str">
            <v>新田县</v>
          </cell>
          <cell r="D127">
            <v>0.8</v>
          </cell>
          <cell r="E127">
            <v>0</v>
          </cell>
          <cell r="F127">
            <v>0.2</v>
          </cell>
        </row>
        <row r="128">
          <cell r="C128" t="str">
            <v>双牌县</v>
          </cell>
          <cell r="D128">
            <v>0.8</v>
          </cell>
          <cell r="E128">
            <v>0</v>
          </cell>
          <cell r="F128">
            <v>0.2</v>
          </cell>
        </row>
        <row r="129">
          <cell r="C129" t="str">
            <v>祁阳县</v>
          </cell>
          <cell r="D129">
            <v>0.7</v>
          </cell>
          <cell r="E129">
            <v>0</v>
          </cell>
          <cell r="F129">
            <v>0.3</v>
          </cell>
        </row>
        <row r="130">
          <cell r="C130" t="str">
            <v>郴州市小计</v>
          </cell>
        </row>
        <row r="131">
          <cell r="C131" t="str">
            <v>市本级及所辖区小计</v>
          </cell>
        </row>
        <row r="132">
          <cell r="C132" t="str">
            <v>郴州市本级</v>
          </cell>
          <cell r="D132">
            <v>0</v>
          </cell>
          <cell r="E132">
            <v>1</v>
          </cell>
          <cell r="F132">
            <v>0</v>
          </cell>
        </row>
        <row r="133">
          <cell r="C133" t="str">
            <v>北湖区</v>
          </cell>
          <cell r="D133">
            <v>0.4</v>
          </cell>
          <cell r="E133">
            <v>0.6</v>
          </cell>
          <cell r="F133">
            <v>0</v>
          </cell>
        </row>
        <row r="134">
          <cell r="C134" t="str">
            <v>苏仙区</v>
          </cell>
          <cell r="D134">
            <v>0.4</v>
          </cell>
          <cell r="E134">
            <v>0.6</v>
          </cell>
          <cell r="F134">
            <v>0</v>
          </cell>
        </row>
        <row r="135">
          <cell r="C135" t="str">
            <v>资兴市</v>
          </cell>
          <cell r="D135">
            <v>0.7</v>
          </cell>
          <cell r="E135">
            <v>0</v>
          </cell>
          <cell r="F135">
            <v>0.3</v>
          </cell>
        </row>
        <row r="136">
          <cell r="C136" t="str">
            <v>桂阳县</v>
          </cell>
          <cell r="D136">
            <v>0.7</v>
          </cell>
          <cell r="E136">
            <v>0</v>
          </cell>
          <cell r="F136">
            <v>0.3</v>
          </cell>
        </row>
        <row r="137">
          <cell r="C137" t="str">
            <v>永兴县</v>
          </cell>
          <cell r="D137">
            <v>0.7</v>
          </cell>
          <cell r="E137">
            <v>0</v>
          </cell>
          <cell r="F137">
            <v>0.3</v>
          </cell>
        </row>
        <row r="138">
          <cell r="C138" t="str">
            <v>宜章县</v>
          </cell>
          <cell r="D138">
            <v>0.8</v>
          </cell>
          <cell r="E138">
            <v>0</v>
          </cell>
          <cell r="F138">
            <v>0.2</v>
          </cell>
        </row>
        <row r="139">
          <cell r="C139" t="str">
            <v>嘉禾县</v>
          </cell>
          <cell r="D139">
            <v>0.7</v>
          </cell>
          <cell r="E139">
            <v>0</v>
          </cell>
          <cell r="F139">
            <v>0.3</v>
          </cell>
        </row>
        <row r="140">
          <cell r="C140" t="str">
            <v>临武县</v>
          </cell>
          <cell r="D140">
            <v>0.7</v>
          </cell>
          <cell r="E140">
            <v>0</v>
          </cell>
          <cell r="F140">
            <v>0.3</v>
          </cell>
        </row>
        <row r="141">
          <cell r="C141" t="str">
            <v>汝城县</v>
          </cell>
          <cell r="D141">
            <v>0.8</v>
          </cell>
          <cell r="E141">
            <v>0</v>
          </cell>
          <cell r="F141">
            <v>0.2</v>
          </cell>
        </row>
        <row r="142">
          <cell r="C142" t="str">
            <v>桂东县</v>
          </cell>
          <cell r="D142">
            <v>0.8</v>
          </cell>
          <cell r="E142">
            <v>0</v>
          </cell>
          <cell r="F142">
            <v>0.2</v>
          </cell>
        </row>
        <row r="143">
          <cell r="C143" t="str">
            <v>安仁县</v>
          </cell>
          <cell r="D143">
            <v>0.8</v>
          </cell>
          <cell r="E143">
            <v>0</v>
          </cell>
          <cell r="F143">
            <v>0.2</v>
          </cell>
        </row>
        <row r="144">
          <cell r="C144" t="str">
            <v>娄底市小计</v>
          </cell>
        </row>
        <row r="145">
          <cell r="C145" t="str">
            <v>市本级及所辖区小计</v>
          </cell>
        </row>
        <row r="146">
          <cell r="C146" t="str">
            <v>娄底市本级</v>
          </cell>
          <cell r="D146">
            <v>0</v>
          </cell>
          <cell r="E146">
            <v>1</v>
          </cell>
          <cell r="F146">
            <v>0</v>
          </cell>
        </row>
        <row r="147">
          <cell r="C147" t="str">
            <v>娄星区</v>
          </cell>
          <cell r="D147">
            <v>0.4</v>
          </cell>
          <cell r="E147">
            <v>0.6</v>
          </cell>
          <cell r="F147">
            <v>0</v>
          </cell>
        </row>
        <row r="148">
          <cell r="C148" t="str">
            <v>涟源市</v>
          </cell>
          <cell r="D148">
            <v>0.8</v>
          </cell>
          <cell r="E148">
            <v>0</v>
          </cell>
          <cell r="F148">
            <v>0.2</v>
          </cell>
        </row>
        <row r="149">
          <cell r="C149" t="str">
            <v>冷水江市</v>
          </cell>
          <cell r="D149">
            <v>0.7</v>
          </cell>
          <cell r="E149">
            <v>0</v>
          </cell>
          <cell r="F149">
            <v>0.3</v>
          </cell>
        </row>
        <row r="150">
          <cell r="C150" t="str">
            <v>双峰县</v>
          </cell>
          <cell r="D150">
            <v>0.8</v>
          </cell>
          <cell r="E150">
            <v>0</v>
          </cell>
          <cell r="F150">
            <v>0.2</v>
          </cell>
        </row>
        <row r="151">
          <cell r="C151" t="str">
            <v>新化县</v>
          </cell>
          <cell r="D151">
            <v>0.8</v>
          </cell>
          <cell r="E151">
            <v>0</v>
          </cell>
          <cell r="F151">
            <v>0.2</v>
          </cell>
        </row>
        <row r="152">
          <cell r="C152" t="str">
            <v>怀化市小计</v>
          </cell>
        </row>
        <row r="153">
          <cell r="C153" t="str">
            <v>市本级及所辖区小计</v>
          </cell>
        </row>
        <row r="154">
          <cell r="C154" t="str">
            <v>怀化市本级</v>
          </cell>
          <cell r="D154">
            <v>0</v>
          </cell>
          <cell r="E154">
            <v>1</v>
          </cell>
          <cell r="F154">
            <v>0</v>
          </cell>
        </row>
        <row r="155">
          <cell r="C155" t="str">
            <v>鹤城区</v>
          </cell>
          <cell r="D155">
            <v>0.6</v>
          </cell>
          <cell r="E155">
            <v>0.4</v>
          </cell>
          <cell r="F155">
            <v>0</v>
          </cell>
        </row>
        <row r="156">
          <cell r="C156" t="str">
            <v>沅陵县</v>
          </cell>
          <cell r="D156">
            <v>0.8</v>
          </cell>
          <cell r="E156">
            <v>0</v>
          </cell>
          <cell r="F156">
            <v>0.2</v>
          </cell>
        </row>
        <row r="157">
          <cell r="C157" t="str">
            <v>辰溪县</v>
          </cell>
          <cell r="D157">
            <v>0.8</v>
          </cell>
          <cell r="E157">
            <v>0</v>
          </cell>
          <cell r="F157">
            <v>0.2</v>
          </cell>
        </row>
        <row r="158">
          <cell r="C158" t="str">
            <v>溆浦县</v>
          </cell>
          <cell r="D158">
            <v>0.8</v>
          </cell>
          <cell r="E158">
            <v>0</v>
          </cell>
          <cell r="F158">
            <v>0.2</v>
          </cell>
        </row>
        <row r="159">
          <cell r="C159" t="str">
            <v>麻阳县</v>
          </cell>
          <cell r="D159">
            <v>0.8</v>
          </cell>
          <cell r="E159">
            <v>0</v>
          </cell>
          <cell r="F159">
            <v>0.2</v>
          </cell>
        </row>
        <row r="160">
          <cell r="C160" t="str">
            <v>新晃县</v>
          </cell>
          <cell r="D160">
            <v>0.8</v>
          </cell>
          <cell r="E160">
            <v>0</v>
          </cell>
          <cell r="F160">
            <v>0.2</v>
          </cell>
        </row>
        <row r="161">
          <cell r="C161" t="str">
            <v>芷江县</v>
          </cell>
          <cell r="D161">
            <v>0.8</v>
          </cell>
          <cell r="E161">
            <v>0</v>
          </cell>
          <cell r="F161">
            <v>0.2</v>
          </cell>
        </row>
        <row r="162">
          <cell r="C162" t="str">
            <v>中方县</v>
          </cell>
          <cell r="D162">
            <v>0.8</v>
          </cell>
          <cell r="E162">
            <v>0</v>
          </cell>
          <cell r="F162">
            <v>0.2</v>
          </cell>
        </row>
        <row r="163">
          <cell r="C163" t="str">
            <v>洪江市</v>
          </cell>
          <cell r="D163">
            <v>0.8</v>
          </cell>
          <cell r="E163">
            <v>0</v>
          </cell>
          <cell r="F163">
            <v>0.2</v>
          </cell>
        </row>
        <row r="164">
          <cell r="C164" t="str">
            <v>洪江区</v>
          </cell>
          <cell r="D164">
            <v>0.8</v>
          </cell>
          <cell r="E164">
            <v>0</v>
          </cell>
          <cell r="F164">
            <v>0.2</v>
          </cell>
        </row>
        <row r="165">
          <cell r="C165" t="str">
            <v>会同县</v>
          </cell>
          <cell r="D165">
            <v>0.8</v>
          </cell>
          <cell r="E165">
            <v>0</v>
          </cell>
          <cell r="F165">
            <v>0.2</v>
          </cell>
        </row>
        <row r="166">
          <cell r="C166" t="str">
            <v>靖州县</v>
          </cell>
          <cell r="D166">
            <v>0.8</v>
          </cell>
          <cell r="E166">
            <v>0</v>
          </cell>
          <cell r="F166">
            <v>0.2</v>
          </cell>
        </row>
        <row r="167">
          <cell r="C167" t="str">
            <v>通道县</v>
          </cell>
          <cell r="D167">
            <v>0.8</v>
          </cell>
          <cell r="E167">
            <v>0</v>
          </cell>
          <cell r="F167">
            <v>0.2</v>
          </cell>
        </row>
        <row r="168">
          <cell r="C168" t="str">
            <v>湘西州小计</v>
          </cell>
        </row>
        <row r="169">
          <cell r="C169" t="str">
            <v>市本级及所辖区小计</v>
          </cell>
        </row>
        <row r="170">
          <cell r="C170" t="str">
            <v>湘西州本级</v>
          </cell>
          <cell r="D170">
            <v>0</v>
          </cell>
          <cell r="E170">
            <v>1</v>
          </cell>
          <cell r="F170">
            <v>0</v>
          </cell>
        </row>
        <row r="171">
          <cell r="C171" t="str">
            <v>吉首市</v>
          </cell>
          <cell r="D171">
            <v>0.8</v>
          </cell>
          <cell r="E171">
            <v>0</v>
          </cell>
          <cell r="F171">
            <v>0.2</v>
          </cell>
        </row>
        <row r="172">
          <cell r="C172" t="str">
            <v>泸溪县</v>
          </cell>
          <cell r="D172">
            <v>0.8</v>
          </cell>
          <cell r="E172">
            <v>0</v>
          </cell>
          <cell r="F172">
            <v>0.2</v>
          </cell>
        </row>
        <row r="173">
          <cell r="C173" t="str">
            <v>凤凰县</v>
          </cell>
          <cell r="D173">
            <v>0.8</v>
          </cell>
          <cell r="E173">
            <v>0</v>
          </cell>
          <cell r="F173">
            <v>0.2</v>
          </cell>
        </row>
        <row r="174">
          <cell r="C174" t="str">
            <v>花垣县</v>
          </cell>
          <cell r="D174">
            <v>0.8</v>
          </cell>
          <cell r="E174">
            <v>0</v>
          </cell>
          <cell r="F174">
            <v>0.2</v>
          </cell>
        </row>
        <row r="175">
          <cell r="C175" t="str">
            <v>保靖县</v>
          </cell>
          <cell r="D175">
            <v>0.8</v>
          </cell>
          <cell r="E175">
            <v>0</v>
          </cell>
          <cell r="F175">
            <v>0.2</v>
          </cell>
        </row>
        <row r="176">
          <cell r="C176" t="str">
            <v>古丈县</v>
          </cell>
          <cell r="D176">
            <v>0.8</v>
          </cell>
          <cell r="E176">
            <v>0</v>
          </cell>
          <cell r="F176">
            <v>0.2</v>
          </cell>
        </row>
        <row r="177">
          <cell r="C177" t="str">
            <v>永顺县</v>
          </cell>
          <cell r="D177">
            <v>0.8</v>
          </cell>
          <cell r="E177">
            <v>0</v>
          </cell>
          <cell r="F177">
            <v>0.2</v>
          </cell>
        </row>
        <row r="178">
          <cell r="C178" t="str">
            <v>龙山县</v>
          </cell>
          <cell r="D178">
            <v>0.8</v>
          </cell>
          <cell r="E178">
            <v>0</v>
          </cell>
          <cell r="F178">
            <v>0.2</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附件3高中免学费"/>
      <sheetName val="高中免费教科书"/>
      <sheetName val="1合并"/>
      <sheetName val="2-1奖助学金（教育）"/>
      <sheetName val="2-2奖助学金（人社）"/>
      <sheetName val="3-1免学费（教育）"/>
      <sheetName val="3-2免学费（人社）"/>
      <sheetName val="提前下达汇总"/>
      <sheetName val="奖学金原始"/>
    </sheetNames>
    <sheetDataSet>
      <sheetData sheetId="0"/>
      <sheetData sheetId="1"/>
      <sheetData sheetId="2"/>
      <sheetData sheetId="3">
        <row r="8">
          <cell r="K8">
            <v>27936.039999999994</v>
          </cell>
          <cell r="N8">
            <v>6024.35</v>
          </cell>
          <cell r="O8">
            <v>7400.41</v>
          </cell>
          <cell r="S8">
            <v>41796.170000000006</v>
          </cell>
          <cell r="W8">
            <v>33171.43</v>
          </cell>
          <cell r="AA8">
            <v>9370.93</v>
          </cell>
        </row>
      </sheetData>
      <sheetData sheetId="4">
        <row r="7">
          <cell r="I7">
            <v>6728.4</v>
          </cell>
          <cell r="K7">
            <v>4328.9999999999991</v>
          </cell>
          <cell r="N7">
            <v>698.07</v>
          </cell>
          <cell r="O7">
            <v>1701.33</v>
          </cell>
          <cell r="P7">
            <v>3736.0199999999995</v>
          </cell>
          <cell r="R7">
            <v>634.5200000000001</v>
          </cell>
        </row>
      </sheetData>
      <sheetData sheetId="5">
        <row r="7">
          <cell r="O7">
            <v>135299.34999999998</v>
          </cell>
          <cell r="P7">
            <v>71512.000000000015</v>
          </cell>
          <cell r="Q7">
            <v>28505.94</v>
          </cell>
          <cell r="R7">
            <v>35281.410000000011</v>
          </cell>
          <cell r="S7">
            <v>90953.32</v>
          </cell>
          <cell r="U7">
            <v>26741.32</v>
          </cell>
        </row>
      </sheetData>
      <sheetData sheetId="6">
        <row r="7">
          <cell r="M7">
            <v>32163.88</v>
          </cell>
          <cell r="N7">
            <v>12250</v>
          </cell>
          <cell r="O7">
            <v>6986.62</v>
          </cell>
          <cell r="P7">
            <v>12927.26</v>
          </cell>
          <cell r="Q7">
            <v>15700</v>
          </cell>
          <cell r="S7">
            <v>5854</v>
          </cell>
        </row>
      </sheetData>
      <sheetData sheetId="7">
        <row r="9">
          <cell r="D9">
            <v>32897.31</v>
          </cell>
        </row>
      </sheetData>
      <sheetData sheetId="8"/>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172"/>
  <sheetViews>
    <sheetView showZeros="0" workbookViewId="0">
      <pane xSplit="6" ySplit="9" topLeftCell="H10" activePane="bottomRight" state="frozen"/>
      <selection pane="topRight"/>
      <selection pane="bottomLeft"/>
      <selection pane="bottomRight" activeCell="L19" sqref="L19"/>
    </sheetView>
  </sheetViews>
  <sheetFormatPr defaultColWidth="9" defaultRowHeight="14.25" outlineLevelRow="1" outlineLevelCol="1"/>
  <cols>
    <col min="1" max="1" width="27.125" style="74" customWidth="1"/>
    <col min="2" max="2" width="8.875" style="75" hidden="1" customWidth="1" outlineLevel="1"/>
    <col min="3" max="3" width="5.25" style="75" hidden="1" customWidth="1" outlineLevel="1"/>
    <col min="4" max="4" width="9.375" style="75" hidden="1" customWidth="1" outlineLevel="1"/>
    <col min="5" max="5" width="9" style="75" hidden="1" customWidth="1" outlineLevel="1"/>
    <col min="6" max="6" width="7.5" style="75" hidden="1" customWidth="1" outlineLevel="1"/>
    <col min="7" max="7" width="10.125" style="75" customWidth="1" collapsed="1"/>
    <col min="8" max="8" width="10.375" style="75" customWidth="1"/>
    <col min="9" max="9" width="9.75" style="76" customWidth="1"/>
    <col min="10" max="10" width="5.5" style="75" customWidth="1" outlineLevel="1"/>
    <col min="11" max="11" width="5.375" style="75" customWidth="1" outlineLevel="1"/>
    <col min="12" max="12" width="6.875" style="75" customWidth="1" outlineLevel="1"/>
    <col min="13" max="13" width="5.75" style="75" customWidth="1" outlineLevel="1"/>
    <col min="14" max="14" width="4.125" style="75" customWidth="1" outlineLevel="1"/>
    <col min="15" max="15" width="10.375" style="77" customWidth="1"/>
    <col min="16" max="16" width="10.125" style="77" customWidth="1"/>
    <col min="17" max="17" width="9.625" style="77" customWidth="1"/>
    <col min="18" max="18" width="9.75" style="77" hidden="1" customWidth="1" outlineLevel="1"/>
    <col min="19" max="19" width="10.25" style="77" hidden="1" customWidth="1" outlineLevel="1"/>
    <col min="20" max="20" width="10.75" style="77" customWidth="1" collapsed="1"/>
    <col min="21" max="21" width="10.5" style="77" hidden="1" customWidth="1"/>
    <col min="22" max="25" width="11.375" style="78" customWidth="1"/>
    <col min="26" max="26" width="10.875" style="79" customWidth="1"/>
    <col min="27" max="27" width="10.875" style="79" hidden="1" customWidth="1"/>
    <col min="28" max="29" width="10.875" style="79" customWidth="1"/>
    <col min="30" max="30" width="9" style="78" hidden="1" customWidth="1" outlineLevel="1"/>
    <col min="31" max="31" width="9.5" style="78" hidden="1" customWidth="1" outlineLevel="1"/>
    <col min="32" max="32" width="9" style="78" hidden="1" customWidth="1" outlineLevel="1"/>
    <col min="33" max="33" width="11.375" style="78" hidden="1" customWidth="1" outlineLevel="1"/>
    <col min="34" max="34" width="11.125" style="78" hidden="1" customWidth="1" outlineLevel="1"/>
    <col min="35" max="35" width="11.5" style="78" hidden="1" customWidth="1" outlineLevel="1"/>
    <col min="36" max="36" width="11.75" style="78" hidden="1" customWidth="1" outlineLevel="1"/>
    <col min="37" max="37" width="12.875" style="78" hidden="1" customWidth="1" outlineLevel="1"/>
    <col min="38" max="38" width="10.5" style="80" customWidth="1" collapsed="1"/>
    <col min="39" max="40" width="9" style="78" hidden="1" customWidth="1"/>
    <col min="41" max="16384" width="9" style="78"/>
  </cols>
  <sheetData>
    <row r="1" spans="1:40">
      <c r="A1" s="81" t="s">
        <v>60</v>
      </c>
    </row>
    <row r="2" spans="1:40" ht="26.25" hidden="1" customHeight="1">
      <c r="A2" s="81" t="s">
        <v>60</v>
      </c>
      <c r="B2" s="82"/>
      <c r="C2" s="82"/>
      <c r="D2" s="83"/>
      <c r="E2" s="83"/>
      <c r="F2" s="83"/>
      <c r="G2" s="84"/>
      <c r="H2" s="84"/>
      <c r="I2" s="84"/>
      <c r="J2" s="100"/>
      <c r="K2" s="100"/>
      <c r="L2" s="100"/>
      <c r="M2" s="100"/>
      <c r="N2" s="100"/>
      <c r="O2" s="101"/>
      <c r="P2" s="101"/>
      <c r="Q2" s="101"/>
      <c r="AH2" s="117"/>
      <c r="AI2" s="117" t="e">
        <f>P9+Q9+V9</f>
        <v>#REF!</v>
      </c>
      <c r="AJ2" s="117" t="e">
        <f>Z9+AK9+AL9-AM9</f>
        <v>#REF!</v>
      </c>
      <c r="AK2" s="117" t="e">
        <f>AI2-AJ2</f>
        <v>#REF!</v>
      </c>
    </row>
    <row r="3" spans="1:40" ht="22.5" customHeight="1">
      <c r="A3" s="504" t="s">
        <v>61</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row>
    <row r="4" spans="1:40" s="72" customFormat="1" ht="39" customHeight="1">
      <c r="A4" s="491" t="s">
        <v>62</v>
      </c>
      <c r="B4" s="491" t="s">
        <v>63</v>
      </c>
      <c r="C4" s="491" t="s">
        <v>64</v>
      </c>
      <c r="D4" s="491" t="s">
        <v>65</v>
      </c>
      <c r="E4" s="491" t="s">
        <v>66</v>
      </c>
      <c r="F4" s="491" t="s">
        <v>67</v>
      </c>
      <c r="G4" s="500" t="s">
        <v>68</v>
      </c>
      <c r="H4" s="500"/>
      <c r="I4" s="500"/>
      <c r="J4" s="505" t="s">
        <v>69</v>
      </c>
      <c r="K4" s="505"/>
      <c r="L4" s="505"/>
      <c r="M4" s="505"/>
      <c r="N4" s="505"/>
      <c r="O4" s="506" t="s">
        <v>70</v>
      </c>
      <c r="P4" s="507"/>
      <c r="Q4" s="507"/>
      <c r="R4" s="507"/>
      <c r="S4" s="507"/>
      <c r="T4" s="508"/>
      <c r="U4" s="49"/>
      <c r="V4" s="497" t="s">
        <v>71</v>
      </c>
      <c r="W4" s="509" t="s">
        <v>72</v>
      </c>
      <c r="X4" s="509"/>
      <c r="Y4" s="509"/>
      <c r="Z4" s="505" t="s">
        <v>73</v>
      </c>
      <c r="AA4" s="505"/>
      <c r="AB4" s="505"/>
      <c r="AC4" s="505"/>
      <c r="AD4" s="509" t="s">
        <v>74</v>
      </c>
      <c r="AE4" s="509"/>
      <c r="AF4" s="509"/>
      <c r="AG4" s="497" t="s">
        <v>75</v>
      </c>
      <c r="AH4" s="510" t="s">
        <v>76</v>
      </c>
      <c r="AI4" s="510"/>
      <c r="AJ4" s="510"/>
      <c r="AK4" s="118" t="s">
        <v>77</v>
      </c>
      <c r="AL4" s="119" t="s">
        <v>78</v>
      </c>
      <c r="AM4" s="488" t="s">
        <v>79</v>
      </c>
    </row>
    <row r="5" spans="1:40" s="72" customFormat="1" ht="20.25" customHeight="1">
      <c r="A5" s="491"/>
      <c r="B5" s="491"/>
      <c r="C5" s="491"/>
      <c r="D5" s="491"/>
      <c r="E5" s="491"/>
      <c r="F5" s="491"/>
      <c r="G5" s="500" t="s">
        <v>80</v>
      </c>
      <c r="H5" s="500" t="s">
        <v>81</v>
      </c>
      <c r="I5" s="500" t="s">
        <v>82</v>
      </c>
      <c r="J5" s="102"/>
      <c r="K5" s="102"/>
      <c r="L5" s="102"/>
      <c r="M5" s="102"/>
      <c r="N5" s="102"/>
      <c r="O5" s="500" t="s">
        <v>83</v>
      </c>
      <c r="P5" s="500" t="s">
        <v>84</v>
      </c>
      <c r="Q5" s="500" t="s">
        <v>85</v>
      </c>
      <c r="R5" s="500" t="s">
        <v>86</v>
      </c>
      <c r="S5" s="500" t="s">
        <v>87</v>
      </c>
      <c r="T5" s="502" t="s">
        <v>88</v>
      </c>
      <c r="U5" s="500" t="s">
        <v>89</v>
      </c>
      <c r="V5" s="498"/>
      <c r="W5" s="500" t="s">
        <v>83</v>
      </c>
      <c r="X5" s="500" t="s">
        <v>84</v>
      </c>
      <c r="Y5" s="500" t="s">
        <v>85</v>
      </c>
      <c r="Z5" s="491" t="s">
        <v>83</v>
      </c>
      <c r="AA5" s="491" t="s">
        <v>90</v>
      </c>
      <c r="AB5" s="491" t="s">
        <v>90</v>
      </c>
      <c r="AC5" s="491" t="s">
        <v>91</v>
      </c>
      <c r="AD5" s="491" t="s">
        <v>83</v>
      </c>
      <c r="AE5" s="491" t="s">
        <v>90</v>
      </c>
      <c r="AF5" s="491" t="s">
        <v>91</v>
      </c>
      <c r="AG5" s="498"/>
      <c r="AH5" s="491" t="s">
        <v>83</v>
      </c>
      <c r="AI5" s="491" t="s">
        <v>90</v>
      </c>
      <c r="AJ5" s="491" t="s">
        <v>91</v>
      </c>
      <c r="AK5" s="493" t="s">
        <v>90</v>
      </c>
      <c r="AL5" s="495" t="s">
        <v>91</v>
      </c>
      <c r="AM5" s="489"/>
    </row>
    <row r="6" spans="1:40" s="72" customFormat="1" ht="19.5" customHeight="1">
      <c r="A6" s="491"/>
      <c r="B6" s="491"/>
      <c r="C6" s="491"/>
      <c r="D6" s="491"/>
      <c r="E6" s="491"/>
      <c r="F6" s="491"/>
      <c r="G6" s="501"/>
      <c r="H6" s="501"/>
      <c r="I6" s="501"/>
      <c r="J6" s="49" t="s">
        <v>84</v>
      </c>
      <c r="K6" s="49" t="s">
        <v>92</v>
      </c>
      <c r="L6" s="49" t="s">
        <v>85</v>
      </c>
      <c r="M6" s="49" t="s">
        <v>86</v>
      </c>
      <c r="N6" s="49" t="s">
        <v>87</v>
      </c>
      <c r="O6" s="501"/>
      <c r="P6" s="501"/>
      <c r="Q6" s="501"/>
      <c r="R6" s="501"/>
      <c r="S6" s="501"/>
      <c r="T6" s="503"/>
      <c r="U6" s="501"/>
      <c r="V6" s="499"/>
      <c r="W6" s="501"/>
      <c r="X6" s="501"/>
      <c r="Y6" s="501"/>
      <c r="Z6" s="492" t="s">
        <v>1</v>
      </c>
      <c r="AA6" s="492" t="s">
        <v>90</v>
      </c>
      <c r="AB6" s="492" t="s">
        <v>90</v>
      </c>
      <c r="AC6" s="492" t="s">
        <v>91</v>
      </c>
      <c r="AD6" s="492" t="s">
        <v>83</v>
      </c>
      <c r="AE6" s="492" t="s">
        <v>90</v>
      </c>
      <c r="AF6" s="492" t="s">
        <v>91</v>
      </c>
      <c r="AG6" s="499"/>
      <c r="AH6" s="492" t="s">
        <v>83</v>
      </c>
      <c r="AI6" s="492" t="s">
        <v>90</v>
      </c>
      <c r="AJ6" s="492" t="s">
        <v>91</v>
      </c>
      <c r="AK6" s="494"/>
      <c r="AL6" s="496"/>
      <c r="AM6" s="490"/>
    </row>
    <row r="7" spans="1:40" ht="16.5" hidden="1" customHeight="1" outlineLevel="1">
      <c r="A7" s="65" t="s">
        <v>93</v>
      </c>
      <c r="B7" s="85"/>
      <c r="C7" s="85"/>
      <c r="D7" s="54"/>
      <c r="E7" s="85"/>
      <c r="F7" s="85"/>
      <c r="G7" s="86"/>
      <c r="H7" s="86"/>
      <c r="I7" s="86"/>
      <c r="J7" s="85"/>
      <c r="K7" s="54"/>
      <c r="L7" s="85"/>
      <c r="M7" s="85"/>
      <c r="N7" s="54"/>
      <c r="O7" s="86"/>
      <c r="P7" s="103">
        <v>12113</v>
      </c>
      <c r="Q7" s="103"/>
      <c r="R7" s="54"/>
      <c r="S7" s="85"/>
      <c r="T7" s="85"/>
      <c r="U7" s="85"/>
      <c r="V7" s="114"/>
      <c r="W7" s="114"/>
      <c r="X7" s="114"/>
      <c r="Y7" s="114"/>
      <c r="Z7" s="85"/>
      <c r="AA7" s="54">
        <v>7502</v>
      </c>
      <c r="AB7" s="54"/>
      <c r="AC7" s="54"/>
      <c r="AD7" s="114"/>
      <c r="AE7" s="114">
        <v>4611</v>
      </c>
      <c r="AF7" s="114"/>
      <c r="AG7" s="114"/>
      <c r="AH7" s="64"/>
      <c r="AI7" s="114">
        <v>4611</v>
      </c>
      <c r="AJ7" s="114"/>
      <c r="AK7" s="120"/>
      <c r="AL7" s="121"/>
      <c r="AM7" s="120"/>
    </row>
    <row r="8" spans="1:40" ht="16.5" hidden="1" customHeight="1" outlineLevel="1">
      <c r="A8" s="65" t="s">
        <v>94</v>
      </c>
      <c r="B8" s="85"/>
      <c r="C8" s="85"/>
      <c r="D8" s="54"/>
      <c r="E8" s="85"/>
      <c r="F8" s="85"/>
      <c r="G8" s="86"/>
      <c r="H8" s="86"/>
      <c r="I8" s="86"/>
      <c r="J8" s="85"/>
      <c r="K8" s="54"/>
      <c r="L8" s="85"/>
      <c r="M8" s="85"/>
      <c r="N8" s="54"/>
      <c r="O8" s="86"/>
      <c r="P8" s="103"/>
      <c r="Q8" s="103"/>
      <c r="R8" s="54"/>
      <c r="S8" s="85"/>
      <c r="T8" s="85"/>
      <c r="U8" s="85"/>
      <c r="V8" s="114"/>
      <c r="W8" s="114"/>
      <c r="X8" s="114"/>
      <c r="Y8" s="114"/>
      <c r="Z8" s="85"/>
      <c r="AA8" s="54"/>
      <c r="AB8" s="54"/>
      <c r="AC8" s="54"/>
      <c r="AD8" s="114"/>
      <c r="AE8" s="103" t="e">
        <f>(#REF!-#REF!)/AD9</f>
        <v>#REF!</v>
      </c>
      <c r="AF8" s="114"/>
      <c r="AG8" s="114"/>
      <c r="AH8" s="64"/>
      <c r="AI8" s="103"/>
      <c r="AJ8" s="114"/>
      <c r="AK8" s="120"/>
      <c r="AL8" s="121"/>
      <c r="AM8" s="120"/>
    </row>
    <row r="9" spans="1:40" ht="16.5" customHeight="1" collapsed="1">
      <c r="A9" s="54" t="s">
        <v>83</v>
      </c>
      <c r="B9" s="85"/>
      <c r="C9" s="85"/>
      <c r="D9" s="85"/>
      <c r="E9" s="85"/>
      <c r="F9" s="85"/>
      <c r="G9" s="87" t="e">
        <f>G10+G15</f>
        <v>#REF!</v>
      </c>
      <c r="H9" s="87" t="e">
        <f>H10+H15</f>
        <v>#REF!</v>
      </c>
      <c r="I9" s="87" t="e">
        <f>I10+I15</f>
        <v>#REF!</v>
      </c>
      <c r="J9" s="104">
        <v>0</v>
      </c>
      <c r="K9" s="104">
        <v>0</v>
      </c>
      <c r="L9" s="104">
        <v>0</v>
      </c>
      <c r="M9" s="104">
        <v>0</v>
      </c>
      <c r="N9" s="104">
        <v>0</v>
      </c>
      <c r="O9" s="105" t="e">
        <f t="shared" ref="O9:AM9" si="0">SUM(O10,O15)</f>
        <v>#REF!</v>
      </c>
      <c r="P9" s="105" t="e">
        <f t="shared" si="0"/>
        <v>#REF!</v>
      </c>
      <c r="Q9" s="105" t="e">
        <f t="shared" si="0"/>
        <v>#REF!</v>
      </c>
      <c r="R9" s="105" t="e">
        <f t="shared" si="0"/>
        <v>#REF!</v>
      </c>
      <c r="S9" s="105" t="e">
        <f t="shared" si="0"/>
        <v>#REF!</v>
      </c>
      <c r="T9" s="105" t="e">
        <f t="shared" si="0"/>
        <v>#REF!</v>
      </c>
      <c r="U9" s="105" t="e">
        <f t="shared" si="0"/>
        <v>#REF!</v>
      </c>
      <c r="V9" s="105" t="e">
        <f t="shared" si="0"/>
        <v>#REF!</v>
      </c>
      <c r="W9" s="105" t="e">
        <f t="shared" si="0"/>
        <v>#REF!</v>
      </c>
      <c r="X9" s="105" t="e">
        <f t="shared" si="0"/>
        <v>#REF!</v>
      </c>
      <c r="Y9" s="105" t="e">
        <f t="shared" si="0"/>
        <v>#REF!</v>
      </c>
      <c r="Z9" s="105" t="e">
        <f t="shared" si="0"/>
        <v>#REF!</v>
      </c>
      <c r="AA9" s="105" t="e">
        <f t="shared" si="0"/>
        <v>#REF!</v>
      </c>
      <c r="AB9" s="105" t="e">
        <f t="shared" si="0"/>
        <v>#REF!</v>
      </c>
      <c r="AC9" s="105" t="e">
        <f t="shared" si="0"/>
        <v>#REF!</v>
      </c>
      <c r="AD9" s="105">
        <f t="shared" si="0"/>
        <v>2581.83</v>
      </c>
      <c r="AE9" s="105">
        <f t="shared" si="0"/>
        <v>2470.5700000000002</v>
      </c>
      <c r="AF9" s="105">
        <f t="shared" si="0"/>
        <v>111.25999999999998</v>
      </c>
      <c r="AG9" s="105">
        <f t="shared" si="0"/>
        <v>2581.83</v>
      </c>
      <c r="AH9" s="105" t="e">
        <f t="shared" si="0"/>
        <v>#REF!</v>
      </c>
      <c r="AI9" s="105" t="e">
        <f t="shared" si="0"/>
        <v>#REF!</v>
      </c>
      <c r="AJ9" s="105" t="e">
        <f t="shared" si="0"/>
        <v>#REF!</v>
      </c>
      <c r="AK9" s="105">
        <f t="shared" si="0"/>
        <v>4611</v>
      </c>
      <c r="AL9" s="122" t="e">
        <f t="shared" si="0"/>
        <v>#REF!</v>
      </c>
      <c r="AM9" s="105" t="e">
        <f t="shared" si="0"/>
        <v>#REF!</v>
      </c>
    </row>
    <row r="10" spans="1:40" ht="16.5" customHeight="1">
      <c r="A10" s="54" t="s">
        <v>95</v>
      </c>
      <c r="B10" s="85"/>
      <c r="C10" s="85"/>
      <c r="D10" s="85"/>
      <c r="E10" s="85"/>
      <c r="F10" s="85"/>
      <c r="G10" s="87" t="e">
        <f>G11</f>
        <v>#REF!</v>
      </c>
      <c r="H10" s="87">
        <f>H11</f>
        <v>8</v>
      </c>
      <c r="I10" s="87" t="e">
        <f>I11</f>
        <v>#REF!</v>
      </c>
      <c r="J10" s="87">
        <f t="shared" ref="J10:T10" si="1">J11</f>
        <v>0</v>
      </c>
      <c r="K10" s="87">
        <f t="shared" si="1"/>
        <v>0</v>
      </c>
      <c r="L10" s="87">
        <f t="shared" si="1"/>
        <v>0</v>
      </c>
      <c r="M10" s="87">
        <f t="shared" si="1"/>
        <v>0</v>
      </c>
      <c r="N10" s="87">
        <f t="shared" si="1"/>
        <v>0</v>
      </c>
      <c r="O10" s="106" t="e">
        <f t="shared" si="1"/>
        <v>#REF!</v>
      </c>
      <c r="P10" s="106" t="e">
        <f t="shared" si="1"/>
        <v>#REF!</v>
      </c>
      <c r="Q10" s="106" t="e">
        <f t="shared" si="1"/>
        <v>#REF!</v>
      </c>
      <c r="R10" s="106" t="e">
        <f t="shared" si="1"/>
        <v>#REF!</v>
      </c>
      <c r="S10" s="106" t="e">
        <f t="shared" si="1"/>
        <v>#REF!</v>
      </c>
      <c r="T10" s="106" t="e">
        <f t="shared" si="1"/>
        <v>#REF!</v>
      </c>
      <c r="U10" s="106" t="e">
        <f t="shared" ref="U10:AM10" si="2">U11</f>
        <v>#REF!</v>
      </c>
      <c r="V10" s="106" t="e">
        <f t="shared" si="2"/>
        <v>#REF!</v>
      </c>
      <c r="W10" s="106" t="e">
        <f t="shared" si="2"/>
        <v>#REF!</v>
      </c>
      <c r="X10" s="106" t="e">
        <f t="shared" si="2"/>
        <v>#REF!</v>
      </c>
      <c r="Y10" s="106" t="e">
        <f t="shared" si="2"/>
        <v>#REF!</v>
      </c>
      <c r="Z10" s="106" t="e">
        <f t="shared" si="2"/>
        <v>#REF!</v>
      </c>
      <c r="AA10" s="106" t="e">
        <f t="shared" si="2"/>
        <v>#REF!</v>
      </c>
      <c r="AB10" s="106" t="e">
        <f t="shared" si="2"/>
        <v>#REF!</v>
      </c>
      <c r="AC10" s="106" t="e">
        <f t="shared" si="2"/>
        <v>#REF!</v>
      </c>
      <c r="AD10" s="106">
        <f t="shared" si="2"/>
        <v>0.80000000000000016</v>
      </c>
      <c r="AE10" s="106">
        <f t="shared" si="2"/>
        <v>0.37</v>
      </c>
      <c r="AF10" s="106">
        <f t="shared" si="2"/>
        <v>0.43000000000000005</v>
      </c>
      <c r="AG10" s="106">
        <f t="shared" si="2"/>
        <v>0.80000000000000016</v>
      </c>
      <c r="AH10" s="106" t="e">
        <f t="shared" si="2"/>
        <v>#REF!</v>
      </c>
      <c r="AI10" s="106" t="e">
        <f t="shared" si="2"/>
        <v>#REF!</v>
      </c>
      <c r="AJ10" s="106" t="e">
        <f t="shared" si="2"/>
        <v>#REF!</v>
      </c>
      <c r="AK10" s="106">
        <f t="shared" si="2"/>
        <v>0</v>
      </c>
      <c r="AL10" s="122" t="e">
        <f t="shared" si="2"/>
        <v>#REF!</v>
      </c>
      <c r="AM10" s="106">
        <f t="shared" si="2"/>
        <v>0</v>
      </c>
    </row>
    <row r="11" spans="1:40" ht="16.5" customHeight="1">
      <c r="A11" s="88" t="s">
        <v>96</v>
      </c>
      <c r="B11" s="85"/>
      <c r="C11" s="85"/>
      <c r="D11" s="85"/>
      <c r="E11" s="85"/>
      <c r="F11" s="85"/>
      <c r="G11" s="87" t="e">
        <f>SUM(G12:G14)</f>
        <v>#REF!</v>
      </c>
      <c r="H11" s="87">
        <f>SUM(H12:H14)</f>
        <v>8</v>
      </c>
      <c r="I11" s="87" t="e">
        <f>SUM(I12:I14)</f>
        <v>#REF!</v>
      </c>
      <c r="J11" s="104"/>
      <c r="K11" s="104"/>
      <c r="L11" s="104"/>
      <c r="M11" s="104"/>
      <c r="N11" s="104"/>
      <c r="O11" s="105" t="e">
        <f t="shared" ref="O11:AM11" si="3">SUM(O12:O14)</f>
        <v>#REF!</v>
      </c>
      <c r="P11" s="105" t="e">
        <f t="shared" si="3"/>
        <v>#REF!</v>
      </c>
      <c r="Q11" s="105" t="e">
        <f t="shared" si="3"/>
        <v>#REF!</v>
      </c>
      <c r="R11" s="105" t="e">
        <f t="shared" si="3"/>
        <v>#REF!</v>
      </c>
      <c r="S11" s="105" t="e">
        <f t="shared" si="3"/>
        <v>#REF!</v>
      </c>
      <c r="T11" s="105" t="e">
        <f t="shared" si="3"/>
        <v>#REF!</v>
      </c>
      <c r="U11" s="105" t="e">
        <f t="shared" si="3"/>
        <v>#REF!</v>
      </c>
      <c r="V11" s="105" t="e">
        <f t="shared" si="3"/>
        <v>#REF!</v>
      </c>
      <c r="W11" s="105" t="e">
        <f t="shared" si="3"/>
        <v>#REF!</v>
      </c>
      <c r="X11" s="105" t="e">
        <f t="shared" si="3"/>
        <v>#REF!</v>
      </c>
      <c r="Y11" s="105" t="e">
        <f t="shared" si="3"/>
        <v>#REF!</v>
      </c>
      <c r="Z11" s="105" t="e">
        <f t="shared" si="3"/>
        <v>#REF!</v>
      </c>
      <c r="AA11" s="105" t="e">
        <f t="shared" si="3"/>
        <v>#REF!</v>
      </c>
      <c r="AB11" s="105" t="e">
        <f t="shared" si="3"/>
        <v>#REF!</v>
      </c>
      <c r="AC11" s="105" t="e">
        <f t="shared" si="3"/>
        <v>#REF!</v>
      </c>
      <c r="AD11" s="105">
        <f t="shared" si="3"/>
        <v>0.80000000000000016</v>
      </c>
      <c r="AE11" s="105">
        <f t="shared" si="3"/>
        <v>0.37</v>
      </c>
      <c r="AF11" s="105">
        <f t="shared" si="3"/>
        <v>0.43000000000000005</v>
      </c>
      <c r="AG11" s="105">
        <f t="shared" si="3"/>
        <v>0.80000000000000016</v>
      </c>
      <c r="AH11" s="105" t="e">
        <f t="shared" si="3"/>
        <v>#REF!</v>
      </c>
      <c r="AI11" s="105" t="e">
        <f t="shared" si="3"/>
        <v>#REF!</v>
      </c>
      <c r="AJ11" s="105" t="e">
        <f t="shared" si="3"/>
        <v>#REF!</v>
      </c>
      <c r="AK11" s="105">
        <f t="shared" si="3"/>
        <v>0</v>
      </c>
      <c r="AL11" s="122" t="e">
        <f t="shared" si="3"/>
        <v>#REF!</v>
      </c>
      <c r="AM11" s="105">
        <f t="shared" si="3"/>
        <v>0</v>
      </c>
    </row>
    <row r="12" spans="1:40" ht="16.5" customHeight="1">
      <c r="A12" s="89" t="s">
        <v>97</v>
      </c>
      <c r="B12" s="85"/>
      <c r="C12" s="85"/>
      <c r="D12" s="85"/>
      <c r="E12" s="85"/>
      <c r="F12" s="85"/>
      <c r="G12" s="90" t="e">
        <f>VLOOKUP(A12,#REF!,4,0)</f>
        <v>#REF!</v>
      </c>
      <c r="H12" s="90">
        <v>2</v>
      </c>
      <c r="I12" s="90" t="e">
        <f>VLOOKUP(A12,#REF!,6,0)</f>
        <v>#REF!</v>
      </c>
      <c r="J12" s="107">
        <v>0.6</v>
      </c>
      <c r="K12" s="107">
        <f>1-J12</f>
        <v>0.4</v>
      </c>
      <c r="L12" s="107">
        <v>1</v>
      </c>
      <c r="M12" s="107">
        <v>0</v>
      </c>
      <c r="N12" s="107">
        <v>0</v>
      </c>
      <c r="O12" s="108" t="e">
        <f>SUM(P12:S12)</f>
        <v>#REF!</v>
      </c>
      <c r="P12" s="108" t="e">
        <f>ROUND(J12*(H12*0.2+I12*0.16),2)</f>
        <v>#REF!</v>
      </c>
      <c r="Q12" s="108" t="e">
        <f>ROUND(K12*L12*(H12*0.2+I12*0.16),2)</f>
        <v>#REF!</v>
      </c>
      <c r="R12" s="108" t="e">
        <f>ROUND(K12*M12*(H12*0.2+I12*0.16),2)</f>
        <v>#REF!</v>
      </c>
      <c r="S12" s="108" t="e">
        <f>ROUND(K12*N12*(H12*0.2+I12*0.16),2)</f>
        <v>#REF!</v>
      </c>
      <c r="T12" s="108" t="e">
        <f>R12+S12</f>
        <v>#REF!</v>
      </c>
      <c r="U12" s="115" t="e">
        <f>ROUND((H12*0.2+I12*0.16),2)</f>
        <v>#REF!</v>
      </c>
      <c r="V12" s="116" t="e">
        <f>VLOOKUP(A12,#REF!,7,0)</f>
        <v>#REF!</v>
      </c>
      <c r="W12" s="116" t="e">
        <f>X12+Y12</f>
        <v>#REF!</v>
      </c>
      <c r="X12" s="116" t="e">
        <f>P12+V12</f>
        <v>#REF!</v>
      </c>
      <c r="Y12" s="116" t="e">
        <f>Q12</f>
        <v>#REF!</v>
      </c>
      <c r="Z12" s="116" t="e">
        <f>AB12+AC12</f>
        <v>#REF!</v>
      </c>
      <c r="AA12" s="116" t="e">
        <f>VLOOKUP(A12,#REF!,6,0)</f>
        <v>#REF!</v>
      </c>
      <c r="AB12" s="116" t="e">
        <f>AA12+AK12</f>
        <v>#REF!</v>
      </c>
      <c r="AC12" s="116" t="e">
        <f>VLOOKUP(A12,#REF!,7,0)</f>
        <v>#REF!</v>
      </c>
      <c r="AD12" s="116">
        <v>-0.2</v>
      </c>
      <c r="AE12" s="116">
        <v>-0.15</v>
      </c>
      <c r="AF12" s="116">
        <v>-0.05</v>
      </c>
      <c r="AG12" s="116">
        <v>-0.2</v>
      </c>
      <c r="AH12" s="123" t="e">
        <f>AI12+AJ12</f>
        <v>#REF!</v>
      </c>
      <c r="AI12" s="124" t="e">
        <f>P12-AA12+V12</f>
        <v>#REF!</v>
      </c>
      <c r="AJ12" s="123" t="e">
        <f>Q12-AC12</f>
        <v>#REF!</v>
      </c>
      <c r="AK12" s="22">
        <v>0</v>
      </c>
      <c r="AL12" s="125" t="e">
        <f>W12-Z12</f>
        <v>#REF!</v>
      </c>
      <c r="AM12" s="22"/>
      <c r="AN12" s="80" t="e">
        <f>AL12+AC12</f>
        <v>#REF!</v>
      </c>
    </row>
    <row r="13" spans="1:40" ht="16.5" customHeight="1">
      <c r="A13" s="89" t="s">
        <v>98</v>
      </c>
      <c r="B13" s="85"/>
      <c r="C13" s="85"/>
      <c r="D13" s="85"/>
      <c r="E13" s="85"/>
      <c r="F13" s="85"/>
      <c r="G13" s="90" t="e">
        <f>VLOOKUP(A13,#REF!,4,0)</f>
        <v>#REF!</v>
      </c>
      <c r="H13" s="90">
        <v>6</v>
      </c>
      <c r="I13" s="90">
        <v>0</v>
      </c>
      <c r="J13" s="107">
        <v>0.6</v>
      </c>
      <c r="K13" s="107">
        <f>1-J13</f>
        <v>0.4</v>
      </c>
      <c r="L13" s="107">
        <v>1</v>
      </c>
      <c r="M13" s="107">
        <v>0</v>
      </c>
      <c r="N13" s="107">
        <v>0</v>
      </c>
      <c r="O13" s="108">
        <f>SUM(P13:S13)</f>
        <v>1.2</v>
      </c>
      <c r="P13" s="108">
        <f>ROUND(J13*(H13*0.2+I13*0.16),2)</f>
        <v>0.72</v>
      </c>
      <c r="Q13" s="108">
        <f>ROUND(K13*L13*(H13*0.2+I13*0.16),2)</f>
        <v>0.48</v>
      </c>
      <c r="R13" s="108">
        <f>ROUND(K13*M13*(H13*0.2+I13*0.16),2)</f>
        <v>0</v>
      </c>
      <c r="S13" s="108">
        <f>ROUND(K13*N13*(H13*0.2+I13*0.16),2)</f>
        <v>0</v>
      </c>
      <c r="T13" s="108">
        <f>R13+S13</f>
        <v>0</v>
      </c>
      <c r="U13" s="115">
        <f>ROUND((H13*0.2+I13*0.16),2)</f>
        <v>1.2</v>
      </c>
      <c r="V13" s="116" t="e">
        <f>VLOOKUP(A13,#REF!,7,0)</f>
        <v>#REF!</v>
      </c>
      <c r="W13" s="116" t="e">
        <f>X13+Y13</f>
        <v>#REF!</v>
      </c>
      <c r="X13" s="116" t="e">
        <f>P13+V13</f>
        <v>#REF!</v>
      </c>
      <c r="Y13" s="116">
        <f>Q13</f>
        <v>0.48</v>
      </c>
      <c r="Z13" s="116" t="e">
        <f>AB13+AC13</f>
        <v>#REF!</v>
      </c>
      <c r="AA13" s="116" t="e">
        <f>VLOOKUP(A13,#REF!,6,0)</f>
        <v>#REF!</v>
      </c>
      <c r="AB13" s="116" t="e">
        <f>AA13+AK13</f>
        <v>#REF!</v>
      </c>
      <c r="AC13" s="116" t="e">
        <f>VLOOKUP(A13,#REF!,7,0)</f>
        <v>#REF!</v>
      </c>
      <c r="AD13" s="116">
        <v>1.08</v>
      </c>
      <c r="AE13" s="116">
        <v>0.55000000000000004</v>
      </c>
      <c r="AF13" s="116">
        <v>0.53</v>
      </c>
      <c r="AG13" s="116">
        <v>1.08</v>
      </c>
      <c r="AH13" s="123" t="e">
        <f>AI13+AJ13</f>
        <v>#REF!</v>
      </c>
      <c r="AI13" s="124" t="e">
        <f>P13-AA13+V13</f>
        <v>#REF!</v>
      </c>
      <c r="AJ13" s="123" t="e">
        <f>Q13-AC13</f>
        <v>#REF!</v>
      </c>
      <c r="AK13" s="22">
        <v>0</v>
      </c>
      <c r="AL13" s="125" t="e">
        <f>W13-Z13</f>
        <v>#REF!</v>
      </c>
      <c r="AM13" s="22"/>
      <c r="AN13" s="80" t="e">
        <f>AL13+AC13</f>
        <v>#REF!</v>
      </c>
    </row>
    <row r="14" spans="1:40" ht="16.5" customHeight="1">
      <c r="A14" s="89" t="s">
        <v>99</v>
      </c>
      <c r="B14" s="85"/>
      <c r="C14" s="85"/>
      <c r="D14" s="85"/>
      <c r="E14" s="85"/>
      <c r="F14" s="85"/>
      <c r="G14" s="90" t="e">
        <f>VLOOKUP(A14,#REF!,4,0)</f>
        <v>#REF!</v>
      </c>
      <c r="H14" s="90"/>
      <c r="I14" s="90">
        <v>1</v>
      </c>
      <c r="J14" s="107">
        <v>0.6</v>
      </c>
      <c r="K14" s="107">
        <f>1-J14</f>
        <v>0.4</v>
      </c>
      <c r="L14" s="107">
        <v>1</v>
      </c>
      <c r="M14" s="107">
        <v>0</v>
      </c>
      <c r="N14" s="107">
        <v>0</v>
      </c>
      <c r="O14" s="108">
        <f>SUM(P14:S14)</f>
        <v>0.16</v>
      </c>
      <c r="P14" s="108">
        <f>ROUND(J14*(H14*0.2+I14*0.16),2)</f>
        <v>0.1</v>
      </c>
      <c r="Q14" s="108">
        <f>ROUND(K14*L14*(H14*0.2+I14*0.16),2)</f>
        <v>0.06</v>
      </c>
      <c r="R14" s="108">
        <f>ROUND(K14*M14*(H14*0.2+I14*0.16),2)</f>
        <v>0</v>
      </c>
      <c r="S14" s="108">
        <f>ROUND(K14*N14*(H14*0.2+I14*0.16),2)</f>
        <v>0</v>
      </c>
      <c r="T14" s="108">
        <f>R14+S14</f>
        <v>0</v>
      </c>
      <c r="U14" s="115">
        <f>ROUND((H14*0.2+I14*0.16),2)</f>
        <v>0.16</v>
      </c>
      <c r="V14" s="116" t="e">
        <f>VLOOKUP(A14,#REF!,7,0)</f>
        <v>#REF!</v>
      </c>
      <c r="W14" s="116" t="e">
        <f>X14+Y14</f>
        <v>#REF!</v>
      </c>
      <c r="X14" s="116" t="e">
        <f>P14+V14</f>
        <v>#REF!</v>
      </c>
      <c r="Y14" s="116">
        <f>Q14</f>
        <v>0.06</v>
      </c>
      <c r="Z14" s="116" t="e">
        <f>AB14+AC14</f>
        <v>#REF!</v>
      </c>
      <c r="AA14" s="116" t="e">
        <f>VLOOKUP(A14,#REF!,6,0)</f>
        <v>#REF!</v>
      </c>
      <c r="AB14" s="116" t="e">
        <f>AA14+AK14</f>
        <v>#REF!</v>
      </c>
      <c r="AC14" s="116" t="e">
        <f>VLOOKUP(A14,#REF!,7,0)</f>
        <v>#REF!</v>
      </c>
      <c r="AD14" s="116">
        <v>-0.08</v>
      </c>
      <c r="AE14" s="116">
        <v>-0.03</v>
      </c>
      <c r="AF14" s="116">
        <v>-0.05</v>
      </c>
      <c r="AG14" s="116">
        <v>-0.08</v>
      </c>
      <c r="AH14" s="123" t="e">
        <f>AI14+AJ14</f>
        <v>#REF!</v>
      </c>
      <c r="AI14" s="124" t="e">
        <f>P14-AA14+V14</f>
        <v>#REF!</v>
      </c>
      <c r="AJ14" s="123" t="e">
        <f>Q14-AC14</f>
        <v>#REF!</v>
      </c>
      <c r="AK14" s="22">
        <v>0</v>
      </c>
      <c r="AL14" s="125" t="e">
        <f>W14-Z14</f>
        <v>#REF!</v>
      </c>
      <c r="AM14" s="22"/>
      <c r="AN14" s="80" t="e">
        <f>AL14+AC14</f>
        <v>#REF!</v>
      </c>
    </row>
    <row r="15" spans="1:40" s="73" customFormat="1" ht="16.5" customHeight="1">
      <c r="A15" s="54" t="s">
        <v>100</v>
      </c>
      <c r="B15" s="85"/>
      <c r="C15" s="85"/>
      <c r="D15" s="85"/>
      <c r="E15" s="85"/>
      <c r="F15" s="85"/>
      <c r="G15" s="91" t="e">
        <f t="shared" ref="G15:O15" si="4">SUM(G16,G28,G36,G42,G53,G66,G78,G92,G99,G109,G123,G137,G146,G162)</f>
        <v>#REF!</v>
      </c>
      <c r="H15" s="91" t="e">
        <f t="shared" si="4"/>
        <v>#REF!</v>
      </c>
      <c r="I15" s="91" t="e">
        <f t="shared" si="4"/>
        <v>#REF!</v>
      </c>
      <c r="J15" s="86"/>
      <c r="K15" s="86"/>
      <c r="L15" s="86"/>
      <c r="M15" s="86">
        <f t="shared" si="4"/>
        <v>0</v>
      </c>
      <c r="N15" s="86"/>
      <c r="O15" s="86" t="e">
        <f t="shared" si="4"/>
        <v>#REF!</v>
      </c>
      <c r="P15" s="86" t="e">
        <f t="shared" ref="P15:AM15" si="5">SUM(P16,P28,P36,P42,P53,P66,P78,P92,P99,P109,P123,P137,P146,P162)</f>
        <v>#REF!</v>
      </c>
      <c r="Q15" s="86" t="e">
        <f t="shared" si="5"/>
        <v>#REF!</v>
      </c>
      <c r="R15" s="86" t="e">
        <f t="shared" si="5"/>
        <v>#REF!</v>
      </c>
      <c r="S15" s="86" t="e">
        <f t="shared" si="5"/>
        <v>#REF!</v>
      </c>
      <c r="T15" s="86" t="e">
        <f t="shared" si="5"/>
        <v>#REF!</v>
      </c>
      <c r="U15" s="86" t="e">
        <f t="shared" si="5"/>
        <v>#REF!</v>
      </c>
      <c r="V15" s="64" t="e">
        <f t="shared" si="5"/>
        <v>#REF!</v>
      </c>
      <c r="W15" s="64" t="e">
        <f t="shared" si="5"/>
        <v>#REF!</v>
      </c>
      <c r="X15" s="64" t="e">
        <f t="shared" si="5"/>
        <v>#REF!</v>
      </c>
      <c r="Y15" s="64" t="e">
        <f t="shared" si="5"/>
        <v>#REF!</v>
      </c>
      <c r="Z15" s="64">
        <f t="shared" si="5"/>
        <v>16535</v>
      </c>
      <c r="AA15" s="64">
        <f t="shared" si="5"/>
        <v>7502</v>
      </c>
      <c r="AB15" s="64">
        <f t="shared" si="5"/>
        <v>12112.999999999998</v>
      </c>
      <c r="AC15" s="64">
        <f t="shared" si="5"/>
        <v>4422</v>
      </c>
      <c r="AD15" s="86">
        <f t="shared" si="5"/>
        <v>2581.0299999999997</v>
      </c>
      <c r="AE15" s="86">
        <f t="shared" si="5"/>
        <v>2470.2000000000003</v>
      </c>
      <c r="AF15" s="86">
        <f t="shared" si="5"/>
        <v>110.82999999999997</v>
      </c>
      <c r="AG15" s="86">
        <f t="shared" si="5"/>
        <v>2581.0299999999997</v>
      </c>
      <c r="AH15" s="86" t="e">
        <f t="shared" si="5"/>
        <v>#REF!</v>
      </c>
      <c r="AI15" s="86" t="e">
        <f t="shared" si="5"/>
        <v>#REF!</v>
      </c>
      <c r="AJ15" s="86" t="e">
        <f t="shared" si="5"/>
        <v>#REF!</v>
      </c>
      <c r="AK15" s="86">
        <f t="shared" si="5"/>
        <v>4611</v>
      </c>
      <c r="AL15" s="126" t="e">
        <f t="shared" si="5"/>
        <v>#REF!</v>
      </c>
      <c r="AM15" s="86" t="e">
        <f t="shared" si="5"/>
        <v>#REF!</v>
      </c>
    </row>
    <row r="16" spans="1:40" s="73" customFormat="1" ht="16.5" customHeight="1">
      <c r="A16" s="54" t="s">
        <v>101</v>
      </c>
      <c r="B16" s="54"/>
      <c r="C16" s="54"/>
      <c r="D16" s="54"/>
      <c r="E16" s="54"/>
      <c r="F16" s="54"/>
      <c r="G16" s="91" t="e">
        <f t="shared" ref="G16:O16" si="6">SUM(G17,G26,G27)</f>
        <v>#REF!</v>
      </c>
      <c r="H16" s="91" t="e">
        <f t="shared" si="6"/>
        <v>#REF!</v>
      </c>
      <c r="I16" s="91" t="e">
        <f t="shared" si="6"/>
        <v>#REF!</v>
      </c>
      <c r="J16" s="86"/>
      <c r="K16" s="86"/>
      <c r="L16" s="86"/>
      <c r="M16" s="86"/>
      <c r="N16" s="86"/>
      <c r="O16" s="109" t="e">
        <f t="shared" si="6"/>
        <v>#REF!</v>
      </c>
      <c r="P16" s="109" t="e">
        <f t="shared" ref="P16:AM16" si="7">SUM(P17,P26,P27)</f>
        <v>#REF!</v>
      </c>
      <c r="Q16" s="109" t="e">
        <f t="shared" si="7"/>
        <v>#REF!</v>
      </c>
      <c r="R16" s="109" t="e">
        <f t="shared" si="7"/>
        <v>#REF!</v>
      </c>
      <c r="S16" s="109" t="e">
        <f t="shared" si="7"/>
        <v>#REF!</v>
      </c>
      <c r="T16" s="109" t="e">
        <f t="shared" si="7"/>
        <v>#REF!</v>
      </c>
      <c r="U16" s="109" t="e">
        <f t="shared" si="7"/>
        <v>#REF!</v>
      </c>
      <c r="V16" s="109" t="e">
        <f t="shared" si="7"/>
        <v>#REF!</v>
      </c>
      <c r="W16" s="109" t="e">
        <f t="shared" si="7"/>
        <v>#REF!</v>
      </c>
      <c r="X16" s="109" t="e">
        <f t="shared" si="7"/>
        <v>#REF!</v>
      </c>
      <c r="Y16" s="109" t="e">
        <f t="shared" si="7"/>
        <v>#REF!</v>
      </c>
      <c r="Z16" s="109">
        <f t="shared" si="7"/>
        <v>636.21999999999991</v>
      </c>
      <c r="AA16" s="109">
        <f t="shared" si="7"/>
        <v>284</v>
      </c>
      <c r="AB16" s="109">
        <f t="shared" si="7"/>
        <v>538.21999999999991</v>
      </c>
      <c r="AC16" s="109">
        <f t="shared" si="7"/>
        <v>98</v>
      </c>
      <c r="AD16" s="109">
        <f t="shared" si="7"/>
        <v>189.92000000000002</v>
      </c>
      <c r="AE16" s="109">
        <f t="shared" si="7"/>
        <v>162.9</v>
      </c>
      <c r="AF16" s="109">
        <f t="shared" si="7"/>
        <v>27.019999999999996</v>
      </c>
      <c r="AG16" s="109">
        <f t="shared" si="7"/>
        <v>189.92000000000002</v>
      </c>
      <c r="AH16" s="109" t="e">
        <f t="shared" si="7"/>
        <v>#REF!</v>
      </c>
      <c r="AI16" s="109" t="e">
        <f t="shared" si="7"/>
        <v>#REF!</v>
      </c>
      <c r="AJ16" s="109" t="e">
        <f t="shared" si="7"/>
        <v>#REF!</v>
      </c>
      <c r="AK16" s="109">
        <f t="shared" si="7"/>
        <v>254.22</v>
      </c>
      <c r="AL16" s="126" t="e">
        <f t="shared" si="7"/>
        <v>#REF!</v>
      </c>
      <c r="AM16" s="109" t="e">
        <f t="shared" si="7"/>
        <v>#REF!</v>
      </c>
    </row>
    <row r="17" spans="1:40" s="73" customFormat="1" ht="24" customHeight="1">
      <c r="A17" s="54" t="s">
        <v>102</v>
      </c>
      <c r="B17" s="54"/>
      <c r="C17" s="54"/>
      <c r="D17" s="54"/>
      <c r="E17" s="54"/>
      <c r="F17" s="54"/>
      <c r="G17" s="91" t="e">
        <f>SUM(G18:G25)</f>
        <v>#REF!</v>
      </c>
      <c r="H17" s="91" t="e">
        <f>SUM(H18:H25)</f>
        <v>#REF!</v>
      </c>
      <c r="I17" s="91" t="e">
        <f>SUM(I18:I25)</f>
        <v>#REF!</v>
      </c>
      <c r="J17" s="86"/>
      <c r="K17" s="86"/>
      <c r="L17" s="86"/>
      <c r="M17" s="86"/>
      <c r="N17" s="86"/>
      <c r="O17" s="109" t="e">
        <f>SUM(O18:O25)</f>
        <v>#REF!</v>
      </c>
      <c r="P17" s="109" t="e">
        <f t="shared" ref="P17:AM17" si="8">SUM(P18:P25)</f>
        <v>#REF!</v>
      </c>
      <c r="Q17" s="109" t="e">
        <f t="shared" si="8"/>
        <v>#REF!</v>
      </c>
      <c r="R17" s="109" t="e">
        <f t="shared" si="8"/>
        <v>#REF!</v>
      </c>
      <c r="S17" s="109" t="e">
        <f t="shared" si="8"/>
        <v>#REF!</v>
      </c>
      <c r="T17" s="109" t="e">
        <f t="shared" si="8"/>
        <v>#REF!</v>
      </c>
      <c r="U17" s="109" t="e">
        <f t="shared" si="8"/>
        <v>#REF!</v>
      </c>
      <c r="V17" s="109" t="e">
        <f t="shared" si="8"/>
        <v>#REF!</v>
      </c>
      <c r="W17" s="109" t="e">
        <f t="shared" si="8"/>
        <v>#REF!</v>
      </c>
      <c r="X17" s="109" t="e">
        <f t="shared" si="8"/>
        <v>#REF!</v>
      </c>
      <c r="Y17" s="109" t="e">
        <f t="shared" si="8"/>
        <v>#REF!</v>
      </c>
      <c r="Z17" s="109">
        <f t="shared" si="8"/>
        <v>166.77999999999997</v>
      </c>
      <c r="AA17" s="109">
        <f t="shared" si="8"/>
        <v>92</v>
      </c>
      <c r="AB17" s="109">
        <f t="shared" si="8"/>
        <v>166.77999999999997</v>
      </c>
      <c r="AC17" s="109">
        <f t="shared" si="8"/>
        <v>0</v>
      </c>
      <c r="AD17" s="109">
        <f t="shared" si="8"/>
        <v>40.109999999999992</v>
      </c>
      <c r="AE17" s="109">
        <f t="shared" si="8"/>
        <v>99.039999999999992</v>
      </c>
      <c r="AF17" s="109">
        <f t="shared" si="8"/>
        <v>-58.93</v>
      </c>
      <c r="AG17" s="109">
        <f t="shared" si="8"/>
        <v>40.109999999999992</v>
      </c>
      <c r="AH17" s="109" t="e">
        <f t="shared" si="8"/>
        <v>#REF!</v>
      </c>
      <c r="AI17" s="109" t="e">
        <f t="shared" si="8"/>
        <v>#REF!</v>
      </c>
      <c r="AJ17" s="109" t="e">
        <f t="shared" si="8"/>
        <v>#REF!</v>
      </c>
      <c r="AK17" s="109">
        <f t="shared" si="8"/>
        <v>74.779999999999987</v>
      </c>
      <c r="AL17" s="126" t="e">
        <f t="shared" si="8"/>
        <v>#REF!</v>
      </c>
      <c r="AM17" s="109" t="e">
        <f t="shared" si="8"/>
        <v>#REF!</v>
      </c>
    </row>
    <row r="18" spans="1:40" ht="16.5" customHeight="1">
      <c r="A18" s="65" t="s">
        <v>103</v>
      </c>
      <c r="B18" s="65"/>
      <c r="C18" s="65"/>
      <c r="D18" s="92"/>
      <c r="E18" s="92"/>
      <c r="F18" s="92"/>
      <c r="G18" s="90" t="e">
        <f>VLOOKUP(A18,#REF!,4,0)</f>
        <v>#REF!</v>
      </c>
      <c r="H18" s="90" t="e">
        <f>VLOOKUP(A18,#REF!,5,0)</f>
        <v>#REF!</v>
      </c>
      <c r="I18" s="90" t="e">
        <f>VLOOKUP(A18,#REF!,6,0)</f>
        <v>#REF!</v>
      </c>
      <c r="J18" s="107">
        <v>0.6</v>
      </c>
      <c r="K18" s="107">
        <f t="shared" ref="K18:K27" si="9">1-J18</f>
        <v>0.4</v>
      </c>
      <c r="L18" s="107">
        <v>0</v>
      </c>
      <c r="M18" s="107">
        <v>1</v>
      </c>
      <c r="N18" s="107">
        <v>0</v>
      </c>
      <c r="O18" s="108" t="e">
        <f t="shared" ref="O18:O77" si="10">SUM(P18:S18)</f>
        <v>#REF!</v>
      </c>
      <c r="P18" s="108" t="e">
        <f t="shared" ref="P18:P27" si="11">ROUND(J18*(H18*0.2+I18*0.16),2)</f>
        <v>#REF!</v>
      </c>
      <c r="Q18" s="108" t="e">
        <f t="shared" ref="Q18:Q27" si="12">ROUND(K18*L18*(H18*0.2+I18*0.16),2)</f>
        <v>#REF!</v>
      </c>
      <c r="R18" s="108" t="e">
        <f t="shared" ref="R18:R27" si="13">ROUND(K18*M18*(H18*0.2+I18*0.16),2)</f>
        <v>#REF!</v>
      </c>
      <c r="S18" s="108" t="e">
        <f t="shared" ref="S18:S27" si="14">ROUND(K18*N18*(H18*0.2+I18*0.16),2)</f>
        <v>#REF!</v>
      </c>
      <c r="T18" s="108" t="e">
        <f t="shared" ref="T18:T27" si="15">R18+S18</f>
        <v>#REF!</v>
      </c>
      <c r="U18" s="115" t="e">
        <f t="shared" ref="U18:U27" si="16">ROUND((H18*0.2+I18*0.16),2)</f>
        <v>#REF!</v>
      </c>
      <c r="V18" s="116" t="e">
        <f>VLOOKUP(A18,#REF!,7,0)</f>
        <v>#REF!</v>
      </c>
      <c r="W18" s="116" t="e">
        <f t="shared" ref="W18:W27" si="17">X18+Y18</f>
        <v>#REF!</v>
      </c>
      <c r="X18" s="116" t="e">
        <f t="shared" ref="X18:X27" si="18">P18+V18</f>
        <v>#REF!</v>
      </c>
      <c r="Y18" s="116" t="e">
        <f t="shared" ref="Y18:Y27" si="19">Q18</f>
        <v>#REF!</v>
      </c>
      <c r="Z18" s="116">
        <f t="shared" ref="Z18:Z27" si="20">AB18+AC18</f>
        <v>64.17</v>
      </c>
      <c r="AA18" s="116">
        <v>29</v>
      </c>
      <c r="AB18" s="116">
        <f t="shared" ref="AB18:AB27" si="21">AA18+AK18</f>
        <v>64.17</v>
      </c>
      <c r="AC18" s="116">
        <v>0</v>
      </c>
      <c r="AD18" s="116">
        <v>21.23</v>
      </c>
      <c r="AE18" s="116">
        <v>45.89</v>
      </c>
      <c r="AF18" s="116">
        <v>-24.66</v>
      </c>
      <c r="AG18" s="116">
        <v>21.23</v>
      </c>
      <c r="AH18" s="123" t="e">
        <f t="shared" ref="AH18:AH27" si="22">AI18+AJ18</f>
        <v>#REF!</v>
      </c>
      <c r="AI18" s="124" t="e">
        <f t="shared" ref="AI18:AI27" si="23">P18-AA18+V18</f>
        <v>#REF!</v>
      </c>
      <c r="AJ18" s="123" t="e">
        <f t="shared" ref="AJ18:AJ27" si="24">Q18-AC18</f>
        <v>#REF!</v>
      </c>
      <c r="AK18" s="22">
        <v>35.17</v>
      </c>
      <c r="AL18" s="125" t="e">
        <f t="shared" ref="AL18:AL27" si="25">W18-Z18</f>
        <v>#REF!</v>
      </c>
      <c r="AM18" s="127" t="e">
        <f>AK18-AI18</f>
        <v>#REF!</v>
      </c>
      <c r="AN18" s="80" t="e">
        <f t="shared" ref="AN18:AN27" si="26">AL18+AC18</f>
        <v>#REF!</v>
      </c>
    </row>
    <row r="19" spans="1:40" ht="16.5" customHeight="1">
      <c r="A19" s="65" t="s">
        <v>104</v>
      </c>
      <c r="B19" s="65"/>
      <c r="C19" s="65"/>
      <c r="D19" s="93" t="s">
        <v>105</v>
      </c>
      <c r="E19" s="93" t="s">
        <v>106</v>
      </c>
      <c r="F19" s="92"/>
      <c r="G19" s="90" t="e">
        <f>VLOOKUP(A19,#REF!,4,0)</f>
        <v>#REF!</v>
      </c>
      <c r="H19" s="90" t="e">
        <f>VLOOKUP(A19,#REF!,5,0)</f>
        <v>#REF!</v>
      </c>
      <c r="I19" s="90" t="e">
        <f>VLOOKUP(A19,#REF!,6,0)</f>
        <v>#REF!</v>
      </c>
      <c r="J19" s="107">
        <v>0.6</v>
      </c>
      <c r="K19" s="107">
        <f t="shared" si="9"/>
        <v>0.4</v>
      </c>
      <c r="L19" s="110">
        <v>0.2</v>
      </c>
      <c r="M19" s="108">
        <v>0.8</v>
      </c>
      <c r="N19" s="108"/>
      <c r="O19" s="108" t="e">
        <f t="shared" si="10"/>
        <v>#REF!</v>
      </c>
      <c r="P19" s="108" t="e">
        <f t="shared" si="11"/>
        <v>#REF!</v>
      </c>
      <c r="Q19" s="108" t="e">
        <f t="shared" si="12"/>
        <v>#REF!</v>
      </c>
      <c r="R19" s="108" t="e">
        <f t="shared" si="13"/>
        <v>#REF!</v>
      </c>
      <c r="S19" s="108" t="e">
        <f t="shared" si="14"/>
        <v>#REF!</v>
      </c>
      <c r="T19" s="108" t="e">
        <f t="shared" si="15"/>
        <v>#REF!</v>
      </c>
      <c r="U19" s="115" t="e">
        <f t="shared" si="16"/>
        <v>#REF!</v>
      </c>
      <c r="V19" s="116" t="e">
        <f>VLOOKUP(A19,#REF!,7,0)</f>
        <v>#REF!</v>
      </c>
      <c r="W19" s="116" t="e">
        <f t="shared" si="17"/>
        <v>#REF!</v>
      </c>
      <c r="X19" s="116" t="e">
        <f t="shared" si="18"/>
        <v>#REF!</v>
      </c>
      <c r="Y19" s="116" t="e">
        <f t="shared" si="19"/>
        <v>#REF!</v>
      </c>
      <c r="Z19" s="116">
        <f t="shared" si="20"/>
        <v>43.55</v>
      </c>
      <c r="AA19" s="116">
        <v>29</v>
      </c>
      <c r="AB19" s="116">
        <f t="shared" si="21"/>
        <v>43.55</v>
      </c>
      <c r="AC19" s="116">
        <v>0</v>
      </c>
      <c r="AD19" s="116">
        <v>2.56</v>
      </c>
      <c r="AE19" s="116">
        <v>16.86</v>
      </c>
      <c r="AF19" s="116">
        <v>-14.3</v>
      </c>
      <c r="AG19" s="116">
        <v>2.56</v>
      </c>
      <c r="AH19" s="123" t="e">
        <f t="shared" si="22"/>
        <v>#REF!</v>
      </c>
      <c r="AI19" s="124" t="e">
        <f t="shared" si="23"/>
        <v>#REF!</v>
      </c>
      <c r="AJ19" s="123" t="e">
        <f t="shared" si="24"/>
        <v>#REF!</v>
      </c>
      <c r="AK19" s="22">
        <v>14.55</v>
      </c>
      <c r="AL19" s="125" t="e">
        <f t="shared" si="25"/>
        <v>#REF!</v>
      </c>
      <c r="AM19" s="22"/>
      <c r="AN19" s="80" t="e">
        <f t="shared" si="26"/>
        <v>#REF!</v>
      </c>
    </row>
    <row r="20" spans="1:40" ht="16.5" customHeight="1">
      <c r="A20" s="65" t="s">
        <v>107</v>
      </c>
      <c r="B20" s="65"/>
      <c r="C20" s="65"/>
      <c r="D20" s="93" t="s">
        <v>105</v>
      </c>
      <c r="E20" s="93" t="s">
        <v>106</v>
      </c>
      <c r="F20" s="92"/>
      <c r="G20" s="90" t="e">
        <f>VLOOKUP(A20,#REF!,4,0)</f>
        <v>#REF!</v>
      </c>
      <c r="H20" s="90" t="e">
        <f>VLOOKUP(A20,#REF!,5,0)</f>
        <v>#REF!</v>
      </c>
      <c r="I20" s="90" t="e">
        <f>VLOOKUP(A20,#REF!,6,0)</f>
        <v>#REF!</v>
      </c>
      <c r="J20" s="107">
        <v>0.6</v>
      </c>
      <c r="K20" s="107">
        <f t="shared" si="9"/>
        <v>0.4</v>
      </c>
      <c r="L20" s="110">
        <v>0.2</v>
      </c>
      <c r="M20" s="108">
        <v>0.8</v>
      </c>
      <c r="N20" s="108"/>
      <c r="O20" s="108" t="e">
        <f t="shared" si="10"/>
        <v>#REF!</v>
      </c>
      <c r="P20" s="108" t="e">
        <f t="shared" si="11"/>
        <v>#REF!</v>
      </c>
      <c r="Q20" s="108" t="e">
        <f t="shared" si="12"/>
        <v>#REF!</v>
      </c>
      <c r="R20" s="108" t="e">
        <f t="shared" si="13"/>
        <v>#REF!</v>
      </c>
      <c r="S20" s="108" t="e">
        <f t="shared" si="14"/>
        <v>#REF!</v>
      </c>
      <c r="T20" s="108" t="e">
        <f t="shared" si="15"/>
        <v>#REF!</v>
      </c>
      <c r="U20" s="115" t="e">
        <f t="shared" si="16"/>
        <v>#REF!</v>
      </c>
      <c r="V20" s="116" t="e">
        <f>VLOOKUP(A20,#REF!,7,0)</f>
        <v>#REF!</v>
      </c>
      <c r="W20" s="116" t="e">
        <f t="shared" si="17"/>
        <v>#REF!</v>
      </c>
      <c r="X20" s="116" t="e">
        <f t="shared" si="18"/>
        <v>#REF!</v>
      </c>
      <c r="Y20" s="116" t="e">
        <f t="shared" si="19"/>
        <v>#REF!</v>
      </c>
      <c r="Z20" s="116">
        <f t="shared" si="20"/>
        <v>36.86</v>
      </c>
      <c r="AA20" s="116">
        <v>27</v>
      </c>
      <c r="AB20" s="116">
        <f t="shared" si="21"/>
        <v>36.86</v>
      </c>
      <c r="AC20" s="116">
        <v>0</v>
      </c>
      <c r="AD20" s="116">
        <v>6.97</v>
      </c>
      <c r="AE20" s="116">
        <v>20.079999999999998</v>
      </c>
      <c r="AF20" s="116">
        <v>-13.11</v>
      </c>
      <c r="AG20" s="116">
        <v>6.97</v>
      </c>
      <c r="AH20" s="123" t="e">
        <f t="shared" si="22"/>
        <v>#REF!</v>
      </c>
      <c r="AI20" s="124" t="e">
        <f t="shared" si="23"/>
        <v>#REF!</v>
      </c>
      <c r="AJ20" s="123" t="e">
        <f t="shared" si="24"/>
        <v>#REF!</v>
      </c>
      <c r="AK20" s="22">
        <v>9.86</v>
      </c>
      <c r="AL20" s="125" t="e">
        <f t="shared" si="25"/>
        <v>#REF!</v>
      </c>
      <c r="AM20" s="22"/>
      <c r="AN20" s="80" t="e">
        <f t="shared" si="26"/>
        <v>#REF!</v>
      </c>
    </row>
    <row r="21" spans="1:40" ht="16.5" customHeight="1">
      <c r="A21" s="65" t="s">
        <v>108</v>
      </c>
      <c r="B21" s="65"/>
      <c r="C21" s="65"/>
      <c r="D21" s="93" t="s">
        <v>105</v>
      </c>
      <c r="E21" s="93" t="s">
        <v>106</v>
      </c>
      <c r="F21" s="92"/>
      <c r="G21" s="90" t="e">
        <f>VLOOKUP(A21,#REF!,4,0)</f>
        <v>#REF!</v>
      </c>
      <c r="H21" s="90" t="e">
        <f>VLOOKUP(A21,#REF!,5,0)</f>
        <v>#REF!</v>
      </c>
      <c r="I21" s="90" t="e">
        <f>VLOOKUP(A21,#REF!,6,0)</f>
        <v>#REF!</v>
      </c>
      <c r="J21" s="107">
        <v>0.6</v>
      </c>
      <c r="K21" s="107">
        <f t="shared" si="9"/>
        <v>0.4</v>
      </c>
      <c r="L21" s="110">
        <v>0.2</v>
      </c>
      <c r="M21" s="108">
        <v>0.8</v>
      </c>
      <c r="N21" s="108"/>
      <c r="O21" s="108" t="e">
        <f t="shared" si="10"/>
        <v>#REF!</v>
      </c>
      <c r="P21" s="108" t="e">
        <f t="shared" si="11"/>
        <v>#REF!</v>
      </c>
      <c r="Q21" s="108" t="e">
        <f t="shared" si="12"/>
        <v>#REF!</v>
      </c>
      <c r="R21" s="108" t="e">
        <f t="shared" si="13"/>
        <v>#REF!</v>
      </c>
      <c r="S21" s="108" t="e">
        <f t="shared" si="14"/>
        <v>#REF!</v>
      </c>
      <c r="T21" s="108" t="e">
        <f t="shared" si="15"/>
        <v>#REF!</v>
      </c>
      <c r="U21" s="115" t="e">
        <f t="shared" si="16"/>
        <v>#REF!</v>
      </c>
      <c r="V21" s="116" t="e">
        <f>VLOOKUP(A21,#REF!,7,0)</f>
        <v>#REF!</v>
      </c>
      <c r="W21" s="116" t="e">
        <f t="shared" si="17"/>
        <v>#REF!</v>
      </c>
      <c r="X21" s="116" t="e">
        <f t="shared" si="18"/>
        <v>#REF!</v>
      </c>
      <c r="Y21" s="116" t="e">
        <f t="shared" si="19"/>
        <v>#REF!</v>
      </c>
      <c r="Z21" s="116">
        <f t="shared" si="20"/>
        <v>1.47</v>
      </c>
      <c r="AA21" s="116">
        <v>0</v>
      </c>
      <c r="AB21" s="116">
        <f t="shared" si="21"/>
        <v>1.47</v>
      </c>
      <c r="AC21" s="116">
        <v>0</v>
      </c>
      <c r="AD21" s="116">
        <v>0.63</v>
      </c>
      <c r="AE21" s="116">
        <v>0.72</v>
      </c>
      <c r="AF21" s="116">
        <v>-0.09</v>
      </c>
      <c r="AG21" s="116">
        <v>0.63</v>
      </c>
      <c r="AH21" s="123" t="e">
        <f t="shared" si="22"/>
        <v>#REF!</v>
      </c>
      <c r="AI21" s="124" t="e">
        <f t="shared" si="23"/>
        <v>#REF!</v>
      </c>
      <c r="AJ21" s="123" t="e">
        <f t="shared" si="24"/>
        <v>#REF!</v>
      </c>
      <c r="AK21" s="22">
        <v>1.47</v>
      </c>
      <c r="AL21" s="125" t="e">
        <f t="shared" si="25"/>
        <v>#REF!</v>
      </c>
      <c r="AM21" s="127" t="e">
        <f>AK21-AH21-AC21</f>
        <v>#REF!</v>
      </c>
      <c r="AN21" s="80" t="e">
        <f t="shared" si="26"/>
        <v>#REF!</v>
      </c>
    </row>
    <row r="22" spans="1:40" ht="16.5" customHeight="1">
      <c r="A22" s="65" t="s">
        <v>109</v>
      </c>
      <c r="B22" s="65"/>
      <c r="C22" s="65"/>
      <c r="D22" s="93" t="s">
        <v>105</v>
      </c>
      <c r="E22" s="93" t="s">
        <v>106</v>
      </c>
      <c r="F22" s="92"/>
      <c r="G22" s="90" t="e">
        <f>VLOOKUP(A22,#REF!,4,0)</f>
        <v>#REF!</v>
      </c>
      <c r="H22" s="90" t="e">
        <f>VLOOKUP(A22,#REF!,5,0)</f>
        <v>#REF!</v>
      </c>
      <c r="I22" s="90" t="e">
        <f>VLOOKUP(A22,#REF!,6,0)</f>
        <v>#REF!</v>
      </c>
      <c r="J22" s="107">
        <v>0.6</v>
      </c>
      <c r="K22" s="107">
        <f t="shared" si="9"/>
        <v>0.4</v>
      </c>
      <c r="L22" s="110">
        <v>0.2</v>
      </c>
      <c r="M22" s="108">
        <v>0.8</v>
      </c>
      <c r="N22" s="108"/>
      <c r="O22" s="108" t="e">
        <f t="shared" si="10"/>
        <v>#REF!</v>
      </c>
      <c r="P22" s="108" t="e">
        <f t="shared" si="11"/>
        <v>#REF!</v>
      </c>
      <c r="Q22" s="108" t="e">
        <f t="shared" si="12"/>
        <v>#REF!</v>
      </c>
      <c r="R22" s="108" t="e">
        <f t="shared" si="13"/>
        <v>#REF!</v>
      </c>
      <c r="S22" s="108" t="e">
        <f t="shared" si="14"/>
        <v>#REF!</v>
      </c>
      <c r="T22" s="108" t="e">
        <f t="shared" si="15"/>
        <v>#REF!</v>
      </c>
      <c r="U22" s="115" t="e">
        <f t="shared" si="16"/>
        <v>#REF!</v>
      </c>
      <c r="V22" s="116" t="e">
        <f>VLOOKUP(A22,#REF!,7,0)</f>
        <v>#REF!</v>
      </c>
      <c r="W22" s="116" t="e">
        <f t="shared" si="17"/>
        <v>#REF!</v>
      </c>
      <c r="X22" s="116" t="e">
        <f t="shared" si="18"/>
        <v>#REF!</v>
      </c>
      <c r="Y22" s="116" t="e">
        <f t="shared" si="19"/>
        <v>#REF!</v>
      </c>
      <c r="Z22" s="116">
        <f t="shared" si="20"/>
        <v>6.67</v>
      </c>
      <c r="AA22" s="116">
        <v>2</v>
      </c>
      <c r="AB22" s="116">
        <f t="shared" si="21"/>
        <v>6.67</v>
      </c>
      <c r="AC22" s="116">
        <v>0</v>
      </c>
      <c r="AD22" s="116">
        <v>2.69</v>
      </c>
      <c r="AE22" s="116">
        <v>4.74</v>
      </c>
      <c r="AF22" s="116">
        <v>-2.0499999999999998</v>
      </c>
      <c r="AG22" s="116">
        <v>2.69</v>
      </c>
      <c r="AH22" s="123" t="e">
        <f t="shared" si="22"/>
        <v>#REF!</v>
      </c>
      <c r="AI22" s="124" t="e">
        <f t="shared" si="23"/>
        <v>#REF!</v>
      </c>
      <c r="AJ22" s="123" t="e">
        <f t="shared" si="24"/>
        <v>#REF!</v>
      </c>
      <c r="AK22" s="22">
        <v>4.67</v>
      </c>
      <c r="AL22" s="125" t="e">
        <f t="shared" si="25"/>
        <v>#REF!</v>
      </c>
      <c r="AM22" s="127" t="e">
        <f>AK22-AH22-AC22</f>
        <v>#REF!</v>
      </c>
      <c r="AN22" s="80" t="e">
        <f t="shared" si="26"/>
        <v>#REF!</v>
      </c>
    </row>
    <row r="23" spans="1:40" ht="16.5" customHeight="1">
      <c r="A23" s="65" t="s">
        <v>110</v>
      </c>
      <c r="B23" s="65"/>
      <c r="C23" s="65"/>
      <c r="D23" s="93" t="s">
        <v>105</v>
      </c>
      <c r="E23" s="93" t="s">
        <v>106</v>
      </c>
      <c r="F23" s="92"/>
      <c r="G23" s="90" t="e">
        <f>VLOOKUP(A23,#REF!,4,0)</f>
        <v>#REF!</v>
      </c>
      <c r="H23" s="90" t="e">
        <f>VLOOKUP(A23,#REF!,5,0)</f>
        <v>#REF!</v>
      </c>
      <c r="I23" s="90" t="e">
        <f>VLOOKUP(A23,#REF!,6,0)</f>
        <v>#REF!</v>
      </c>
      <c r="J23" s="107">
        <v>0.6</v>
      </c>
      <c r="K23" s="107">
        <f t="shared" si="9"/>
        <v>0.4</v>
      </c>
      <c r="L23" s="110">
        <v>0.2</v>
      </c>
      <c r="M23" s="108">
        <v>0.8</v>
      </c>
      <c r="N23" s="108"/>
      <c r="O23" s="108" t="e">
        <f t="shared" si="10"/>
        <v>#REF!</v>
      </c>
      <c r="P23" s="108" t="e">
        <f t="shared" si="11"/>
        <v>#REF!</v>
      </c>
      <c r="Q23" s="108" t="e">
        <f t="shared" si="12"/>
        <v>#REF!</v>
      </c>
      <c r="R23" s="108" t="e">
        <f t="shared" si="13"/>
        <v>#REF!</v>
      </c>
      <c r="S23" s="108" t="e">
        <f t="shared" si="14"/>
        <v>#REF!</v>
      </c>
      <c r="T23" s="108" t="e">
        <f t="shared" si="15"/>
        <v>#REF!</v>
      </c>
      <c r="U23" s="115" t="e">
        <f t="shared" si="16"/>
        <v>#REF!</v>
      </c>
      <c r="V23" s="116" t="e">
        <f>VLOOKUP(A23,#REF!,7,0)</f>
        <v>#REF!</v>
      </c>
      <c r="W23" s="116" t="e">
        <f t="shared" si="17"/>
        <v>#REF!</v>
      </c>
      <c r="X23" s="116" t="e">
        <f t="shared" si="18"/>
        <v>#REF!</v>
      </c>
      <c r="Y23" s="116" t="e">
        <f t="shared" si="19"/>
        <v>#REF!</v>
      </c>
      <c r="Z23" s="116">
        <f t="shared" si="20"/>
        <v>4.07</v>
      </c>
      <c r="AA23" s="116">
        <v>1</v>
      </c>
      <c r="AB23" s="116">
        <f t="shared" si="21"/>
        <v>4.07</v>
      </c>
      <c r="AC23" s="116">
        <v>0</v>
      </c>
      <c r="AD23" s="116">
        <v>1.72</v>
      </c>
      <c r="AE23" s="116">
        <v>2.8</v>
      </c>
      <c r="AF23" s="116">
        <v>-1.08</v>
      </c>
      <c r="AG23" s="116">
        <v>1.72</v>
      </c>
      <c r="AH23" s="123" t="e">
        <f t="shared" si="22"/>
        <v>#REF!</v>
      </c>
      <c r="AI23" s="124" t="e">
        <f t="shared" si="23"/>
        <v>#REF!</v>
      </c>
      <c r="AJ23" s="123" t="e">
        <f t="shared" si="24"/>
        <v>#REF!</v>
      </c>
      <c r="AK23" s="22">
        <v>3.07</v>
      </c>
      <c r="AL23" s="125" t="e">
        <f t="shared" si="25"/>
        <v>#REF!</v>
      </c>
      <c r="AM23" s="127" t="e">
        <f>AK23-AH23-AC23</f>
        <v>#REF!</v>
      </c>
      <c r="AN23" s="80" t="e">
        <f t="shared" si="26"/>
        <v>#REF!</v>
      </c>
    </row>
    <row r="24" spans="1:40" ht="16.5" customHeight="1">
      <c r="A24" s="65" t="s">
        <v>111</v>
      </c>
      <c r="B24" s="65"/>
      <c r="C24" s="65"/>
      <c r="D24" s="93" t="s">
        <v>105</v>
      </c>
      <c r="E24" s="93" t="s">
        <v>106</v>
      </c>
      <c r="F24" s="92"/>
      <c r="G24" s="90" t="e">
        <f>VLOOKUP(A24,#REF!,4,0)</f>
        <v>#REF!</v>
      </c>
      <c r="H24" s="90" t="e">
        <f>VLOOKUP(A24,#REF!,5,0)</f>
        <v>#REF!</v>
      </c>
      <c r="I24" s="90" t="e">
        <f>VLOOKUP(A24,#REF!,6,0)</f>
        <v>#REF!</v>
      </c>
      <c r="J24" s="107">
        <v>0.6</v>
      </c>
      <c r="K24" s="107">
        <f t="shared" si="9"/>
        <v>0.4</v>
      </c>
      <c r="L24" s="110">
        <v>0.2</v>
      </c>
      <c r="M24" s="108">
        <v>0.8</v>
      </c>
      <c r="N24" s="108"/>
      <c r="O24" s="108" t="e">
        <f t="shared" si="10"/>
        <v>#REF!</v>
      </c>
      <c r="P24" s="108" t="e">
        <f t="shared" si="11"/>
        <v>#REF!</v>
      </c>
      <c r="Q24" s="108" t="e">
        <f t="shared" si="12"/>
        <v>#REF!</v>
      </c>
      <c r="R24" s="108" t="e">
        <f t="shared" si="13"/>
        <v>#REF!</v>
      </c>
      <c r="S24" s="108" t="e">
        <f t="shared" si="14"/>
        <v>#REF!</v>
      </c>
      <c r="T24" s="108" t="e">
        <f t="shared" si="15"/>
        <v>#REF!</v>
      </c>
      <c r="U24" s="115" t="e">
        <f t="shared" si="16"/>
        <v>#REF!</v>
      </c>
      <c r="V24" s="116" t="e">
        <f>VLOOKUP(A24,#REF!,7,0)</f>
        <v>#REF!</v>
      </c>
      <c r="W24" s="116" t="e">
        <f t="shared" si="17"/>
        <v>#REF!</v>
      </c>
      <c r="X24" s="116" t="e">
        <f t="shared" si="18"/>
        <v>#REF!</v>
      </c>
      <c r="Y24" s="116" t="e">
        <f t="shared" si="19"/>
        <v>#REF!</v>
      </c>
      <c r="Z24" s="116">
        <f t="shared" si="20"/>
        <v>7.24</v>
      </c>
      <c r="AA24" s="116">
        <v>3</v>
      </c>
      <c r="AB24" s="116">
        <f t="shared" si="21"/>
        <v>7.24</v>
      </c>
      <c r="AC24" s="116">
        <v>0</v>
      </c>
      <c r="AD24" s="116">
        <v>2.8</v>
      </c>
      <c r="AE24" s="116">
        <v>5.08</v>
      </c>
      <c r="AF24" s="116">
        <v>-2.2799999999999998</v>
      </c>
      <c r="AG24" s="116">
        <v>2.8</v>
      </c>
      <c r="AH24" s="123" t="e">
        <f t="shared" si="22"/>
        <v>#REF!</v>
      </c>
      <c r="AI24" s="124" t="e">
        <f t="shared" si="23"/>
        <v>#REF!</v>
      </c>
      <c r="AJ24" s="123" t="e">
        <f t="shared" si="24"/>
        <v>#REF!</v>
      </c>
      <c r="AK24" s="22">
        <v>4.24</v>
      </c>
      <c r="AL24" s="125" t="e">
        <f t="shared" si="25"/>
        <v>#REF!</v>
      </c>
      <c r="AM24" s="127" t="e">
        <f>AK24-AH24-AC24</f>
        <v>#REF!</v>
      </c>
      <c r="AN24" s="80" t="e">
        <f t="shared" si="26"/>
        <v>#REF!</v>
      </c>
    </row>
    <row r="25" spans="1:40" ht="16.5" customHeight="1">
      <c r="A25" s="65" t="s">
        <v>112</v>
      </c>
      <c r="B25" s="65"/>
      <c r="C25" s="65"/>
      <c r="D25" s="93" t="s">
        <v>105</v>
      </c>
      <c r="E25" s="93" t="s">
        <v>106</v>
      </c>
      <c r="F25" s="92"/>
      <c r="G25" s="90" t="e">
        <f>VLOOKUP(A25,#REF!,4,0)</f>
        <v>#REF!</v>
      </c>
      <c r="H25" s="90" t="e">
        <f>VLOOKUP(A25,#REF!,5,0)</f>
        <v>#REF!</v>
      </c>
      <c r="I25" s="90" t="e">
        <f>VLOOKUP(A25,#REF!,6,0)</f>
        <v>#REF!</v>
      </c>
      <c r="J25" s="107">
        <v>0.6</v>
      </c>
      <c r="K25" s="107">
        <f t="shared" si="9"/>
        <v>0.4</v>
      </c>
      <c r="L25" s="110">
        <v>0.2</v>
      </c>
      <c r="M25" s="108">
        <v>0.8</v>
      </c>
      <c r="N25" s="108"/>
      <c r="O25" s="108" t="e">
        <f t="shared" si="10"/>
        <v>#REF!</v>
      </c>
      <c r="P25" s="108" t="e">
        <f t="shared" si="11"/>
        <v>#REF!</v>
      </c>
      <c r="Q25" s="108" t="e">
        <f t="shared" si="12"/>
        <v>#REF!</v>
      </c>
      <c r="R25" s="108" t="e">
        <f t="shared" si="13"/>
        <v>#REF!</v>
      </c>
      <c r="S25" s="108" t="e">
        <f t="shared" si="14"/>
        <v>#REF!</v>
      </c>
      <c r="T25" s="108" t="e">
        <f t="shared" si="15"/>
        <v>#REF!</v>
      </c>
      <c r="U25" s="115" t="e">
        <f t="shared" si="16"/>
        <v>#REF!</v>
      </c>
      <c r="V25" s="116" t="e">
        <f>VLOOKUP(A25,#REF!,7,0)</f>
        <v>#REF!</v>
      </c>
      <c r="W25" s="116" t="e">
        <f t="shared" si="17"/>
        <v>#REF!</v>
      </c>
      <c r="X25" s="116" t="e">
        <f t="shared" si="18"/>
        <v>#REF!</v>
      </c>
      <c r="Y25" s="116" t="e">
        <f t="shared" si="19"/>
        <v>#REF!</v>
      </c>
      <c r="Z25" s="116">
        <f t="shared" si="20"/>
        <v>2.75</v>
      </c>
      <c r="AA25" s="116">
        <v>1</v>
      </c>
      <c r="AB25" s="116">
        <f t="shared" si="21"/>
        <v>2.75</v>
      </c>
      <c r="AC25" s="116">
        <v>0</v>
      </c>
      <c r="AD25" s="116">
        <v>1.51</v>
      </c>
      <c r="AE25" s="116">
        <v>2.87</v>
      </c>
      <c r="AF25" s="116">
        <v>-1.36</v>
      </c>
      <c r="AG25" s="116">
        <v>1.51</v>
      </c>
      <c r="AH25" s="123" t="e">
        <f t="shared" si="22"/>
        <v>#REF!</v>
      </c>
      <c r="AI25" s="124" t="e">
        <f t="shared" si="23"/>
        <v>#REF!</v>
      </c>
      <c r="AJ25" s="123" t="e">
        <f t="shared" si="24"/>
        <v>#REF!</v>
      </c>
      <c r="AK25" s="22">
        <v>1.75</v>
      </c>
      <c r="AL25" s="125" t="e">
        <f t="shared" si="25"/>
        <v>#REF!</v>
      </c>
      <c r="AM25" s="127" t="e">
        <f>AK25-AH25-AC25</f>
        <v>#REF!</v>
      </c>
      <c r="AN25" s="80" t="e">
        <f t="shared" si="26"/>
        <v>#REF!</v>
      </c>
    </row>
    <row r="26" spans="1:40" ht="16.5" customHeight="1">
      <c r="A26" s="65" t="s">
        <v>113</v>
      </c>
      <c r="B26" s="94"/>
      <c r="C26" s="94"/>
      <c r="D26" s="93" t="s">
        <v>114</v>
      </c>
      <c r="E26" s="95" t="s">
        <v>106</v>
      </c>
      <c r="F26" s="92"/>
      <c r="G26" s="90" t="e">
        <f>VLOOKUP(A26,#REF!,4,0)</f>
        <v>#REF!</v>
      </c>
      <c r="H26" s="90" t="e">
        <f>VLOOKUP(A26,#REF!,5,0)</f>
        <v>#REF!</v>
      </c>
      <c r="I26" s="90" t="e">
        <f>VLOOKUP(A26,#REF!,6,0)</f>
        <v>#REF!</v>
      </c>
      <c r="J26" s="107">
        <v>0.6</v>
      </c>
      <c r="K26" s="107">
        <f t="shared" si="9"/>
        <v>0.4</v>
      </c>
      <c r="L26" s="110">
        <v>0.6</v>
      </c>
      <c r="M26" s="110">
        <v>0</v>
      </c>
      <c r="N26" s="110">
        <v>0.4</v>
      </c>
      <c r="O26" s="108" t="e">
        <f t="shared" si="10"/>
        <v>#REF!</v>
      </c>
      <c r="P26" s="108" t="e">
        <f t="shared" si="11"/>
        <v>#REF!</v>
      </c>
      <c r="Q26" s="108" t="e">
        <f t="shared" si="12"/>
        <v>#REF!</v>
      </c>
      <c r="R26" s="108" t="e">
        <f t="shared" si="13"/>
        <v>#REF!</v>
      </c>
      <c r="S26" s="108" t="e">
        <f t="shared" si="14"/>
        <v>#REF!</v>
      </c>
      <c r="T26" s="108" t="e">
        <f t="shared" si="15"/>
        <v>#REF!</v>
      </c>
      <c r="U26" s="115" t="e">
        <f t="shared" si="16"/>
        <v>#REF!</v>
      </c>
      <c r="V26" s="116" t="e">
        <f>VLOOKUP(A26,#REF!,7,0)</f>
        <v>#REF!</v>
      </c>
      <c r="W26" s="116" t="e">
        <f t="shared" si="17"/>
        <v>#REF!</v>
      </c>
      <c r="X26" s="116" t="e">
        <f t="shared" si="18"/>
        <v>#REF!</v>
      </c>
      <c r="Y26" s="116" t="e">
        <f t="shared" si="19"/>
        <v>#REF!</v>
      </c>
      <c r="Z26" s="116">
        <f t="shared" si="20"/>
        <v>203.29</v>
      </c>
      <c r="AA26" s="116">
        <v>97</v>
      </c>
      <c r="AB26" s="116">
        <f t="shared" si="21"/>
        <v>158.29</v>
      </c>
      <c r="AC26" s="116">
        <v>45</v>
      </c>
      <c r="AD26" s="116">
        <v>38.92</v>
      </c>
      <c r="AE26" s="116">
        <v>13.59</v>
      </c>
      <c r="AF26" s="116">
        <v>25.33</v>
      </c>
      <c r="AG26" s="116">
        <v>38.92</v>
      </c>
      <c r="AH26" s="123" t="e">
        <f t="shared" si="22"/>
        <v>#REF!</v>
      </c>
      <c r="AI26" s="124" t="e">
        <f t="shared" si="23"/>
        <v>#REF!</v>
      </c>
      <c r="AJ26" s="123" t="e">
        <f t="shared" si="24"/>
        <v>#REF!</v>
      </c>
      <c r="AK26" s="22">
        <v>61.29</v>
      </c>
      <c r="AL26" s="125" t="e">
        <f t="shared" si="25"/>
        <v>#REF!</v>
      </c>
      <c r="AM26" s="22"/>
      <c r="AN26" s="80" t="e">
        <f t="shared" si="26"/>
        <v>#REF!</v>
      </c>
    </row>
    <row r="27" spans="1:40" ht="16.5" customHeight="1">
      <c r="A27" s="65" t="s">
        <v>115</v>
      </c>
      <c r="B27" s="94"/>
      <c r="C27" s="94"/>
      <c r="D27" s="93" t="s">
        <v>114</v>
      </c>
      <c r="E27" s="95" t="s">
        <v>106</v>
      </c>
      <c r="F27" s="92"/>
      <c r="G27" s="90" t="e">
        <f>VLOOKUP(A27,#REF!,4,0)</f>
        <v>#REF!</v>
      </c>
      <c r="H27" s="90" t="e">
        <f>VLOOKUP(A27,#REF!,5,0)</f>
        <v>#REF!</v>
      </c>
      <c r="I27" s="90" t="e">
        <f>VLOOKUP(A27,#REF!,6,0)</f>
        <v>#REF!</v>
      </c>
      <c r="J27" s="107">
        <v>0.6</v>
      </c>
      <c r="K27" s="107">
        <f t="shared" si="9"/>
        <v>0.4</v>
      </c>
      <c r="L27" s="108">
        <v>0.6</v>
      </c>
      <c r="M27" s="108">
        <v>0</v>
      </c>
      <c r="N27" s="108">
        <v>0.4</v>
      </c>
      <c r="O27" s="108" t="e">
        <f t="shared" si="10"/>
        <v>#REF!</v>
      </c>
      <c r="P27" s="108" t="e">
        <f t="shared" si="11"/>
        <v>#REF!</v>
      </c>
      <c r="Q27" s="108" t="e">
        <f t="shared" si="12"/>
        <v>#REF!</v>
      </c>
      <c r="R27" s="108" t="e">
        <f t="shared" si="13"/>
        <v>#REF!</v>
      </c>
      <c r="S27" s="108" t="e">
        <f t="shared" si="14"/>
        <v>#REF!</v>
      </c>
      <c r="T27" s="108" t="e">
        <f t="shared" si="15"/>
        <v>#REF!</v>
      </c>
      <c r="U27" s="115" t="e">
        <f t="shared" si="16"/>
        <v>#REF!</v>
      </c>
      <c r="V27" s="116" t="e">
        <f>VLOOKUP(A27,#REF!,7,0)</f>
        <v>#REF!</v>
      </c>
      <c r="W27" s="116" t="e">
        <f t="shared" si="17"/>
        <v>#REF!</v>
      </c>
      <c r="X27" s="116" t="e">
        <f t="shared" si="18"/>
        <v>#REF!</v>
      </c>
      <c r="Y27" s="116" t="e">
        <f t="shared" si="19"/>
        <v>#REF!</v>
      </c>
      <c r="Z27" s="116">
        <f t="shared" si="20"/>
        <v>266.14999999999998</v>
      </c>
      <c r="AA27" s="116">
        <v>95</v>
      </c>
      <c r="AB27" s="116">
        <f t="shared" si="21"/>
        <v>213.15</v>
      </c>
      <c r="AC27" s="116">
        <v>53</v>
      </c>
      <c r="AD27" s="116">
        <v>110.89</v>
      </c>
      <c r="AE27" s="116">
        <v>50.27</v>
      </c>
      <c r="AF27" s="116">
        <v>60.62</v>
      </c>
      <c r="AG27" s="116">
        <v>110.89</v>
      </c>
      <c r="AH27" s="123" t="e">
        <f t="shared" si="22"/>
        <v>#REF!</v>
      </c>
      <c r="AI27" s="124" t="e">
        <f t="shared" si="23"/>
        <v>#REF!</v>
      </c>
      <c r="AJ27" s="123" t="e">
        <f t="shared" si="24"/>
        <v>#REF!</v>
      </c>
      <c r="AK27" s="22">
        <v>118.15</v>
      </c>
      <c r="AL27" s="125" t="e">
        <f t="shared" si="25"/>
        <v>#REF!</v>
      </c>
      <c r="AM27" s="127" t="e">
        <f>AK27-AH27-AC27</f>
        <v>#REF!</v>
      </c>
      <c r="AN27" s="80" t="e">
        <f t="shared" si="26"/>
        <v>#REF!</v>
      </c>
    </row>
    <row r="28" spans="1:40" s="73" customFormat="1" ht="16.5" customHeight="1">
      <c r="A28" s="54" t="s">
        <v>116</v>
      </c>
      <c r="B28" s="54"/>
      <c r="C28" s="54"/>
      <c r="D28" s="96"/>
      <c r="E28" s="96"/>
      <c r="F28" s="54"/>
      <c r="G28" s="97" t="e">
        <f>SUM(G30:G35)</f>
        <v>#REF!</v>
      </c>
      <c r="H28" s="97" t="e">
        <f>SUM(H30:H35)</f>
        <v>#REF!</v>
      </c>
      <c r="I28" s="97" t="e">
        <f>SUM(I30:I35)</f>
        <v>#REF!</v>
      </c>
      <c r="J28" s="111"/>
      <c r="K28" s="111"/>
      <c r="L28" s="111"/>
      <c r="M28" s="111"/>
      <c r="N28" s="111"/>
      <c r="O28" s="109" t="e">
        <f t="shared" ref="O28:AG28" si="27">SUM(O30:O35)</f>
        <v>#REF!</v>
      </c>
      <c r="P28" s="109" t="e">
        <f t="shared" si="27"/>
        <v>#REF!</v>
      </c>
      <c r="Q28" s="109" t="e">
        <f t="shared" si="27"/>
        <v>#REF!</v>
      </c>
      <c r="R28" s="109" t="e">
        <f t="shared" si="27"/>
        <v>#REF!</v>
      </c>
      <c r="S28" s="109" t="e">
        <f t="shared" si="27"/>
        <v>#REF!</v>
      </c>
      <c r="T28" s="109" t="e">
        <f t="shared" si="27"/>
        <v>#REF!</v>
      </c>
      <c r="U28" s="109" t="e">
        <f t="shared" si="27"/>
        <v>#REF!</v>
      </c>
      <c r="V28" s="109" t="e">
        <f t="shared" si="27"/>
        <v>#REF!</v>
      </c>
      <c r="W28" s="109" t="e">
        <f t="shared" si="27"/>
        <v>#REF!</v>
      </c>
      <c r="X28" s="109" t="e">
        <f t="shared" si="27"/>
        <v>#REF!</v>
      </c>
      <c r="Y28" s="109" t="e">
        <f t="shared" si="27"/>
        <v>#REF!</v>
      </c>
      <c r="Z28" s="109">
        <f t="shared" si="27"/>
        <v>448.98999999999995</v>
      </c>
      <c r="AA28" s="109">
        <f t="shared" si="27"/>
        <v>211</v>
      </c>
      <c r="AB28" s="109">
        <f t="shared" si="27"/>
        <v>337.98999999999995</v>
      </c>
      <c r="AC28" s="109">
        <f t="shared" si="27"/>
        <v>111</v>
      </c>
      <c r="AD28" s="109">
        <f t="shared" si="27"/>
        <v>79.53</v>
      </c>
      <c r="AE28" s="109">
        <f t="shared" si="27"/>
        <v>84.38</v>
      </c>
      <c r="AF28" s="109">
        <f t="shared" si="27"/>
        <v>-4.8499999999999996</v>
      </c>
      <c r="AG28" s="109">
        <f t="shared" si="27"/>
        <v>79.53</v>
      </c>
      <c r="AH28" s="109" t="e">
        <f t="shared" ref="AH28:AM28" si="28">SUM(AH30:AH35)</f>
        <v>#REF!</v>
      </c>
      <c r="AI28" s="109" t="e">
        <f t="shared" si="28"/>
        <v>#REF!</v>
      </c>
      <c r="AJ28" s="109" t="e">
        <f t="shared" si="28"/>
        <v>#REF!</v>
      </c>
      <c r="AK28" s="109">
        <f t="shared" si="28"/>
        <v>126.99</v>
      </c>
      <c r="AL28" s="126" t="e">
        <f t="shared" si="28"/>
        <v>#REF!</v>
      </c>
      <c r="AM28" s="109" t="e">
        <f t="shared" si="28"/>
        <v>#REF!</v>
      </c>
    </row>
    <row r="29" spans="1:40" s="73" customFormat="1" ht="24" customHeight="1">
      <c r="A29" s="54" t="s">
        <v>102</v>
      </c>
      <c r="B29" s="54"/>
      <c r="C29" s="54"/>
      <c r="D29" s="96"/>
      <c r="E29" s="96"/>
      <c r="F29" s="54"/>
      <c r="G29" s="97" t="e">
        <f>SUM(G30:G30)</f>
        <v>#REF!</v>
      </c>
      <c r="H29" s="97" t="e">
        <f>SUM(H30:H30)</f>
        <v>#REF!</v>
      </c>
      <c r="I29" s="97" t="e">
        <f>SUM(I30:I30)</f>
        <v>#REF!</v>
      </c>
      <c r="J29" s="105"/>
      <c r="K29" s="105"/>
      <c r="L29" s="105"/>
      <c r="M29" s="105"/>
      <c r="N29" s="105"/>
      <c r="O29" s="104" t="e">
        <f t="shared" ref="O29:AG29" si="29">SUM(O30:O30)</f>
        <v>#REF!</v>
      </c>
      <c r="P29" s="104" t="e">
        <f t="shared" si="29"/>
        <v>#REF!</v>
      </c>
      <c r="Q29" s="104" t="e">
        <f t="shared" si="29"/>
        <v>#REF!</v>
      </c>
      <c r="R29" s="104" t="e">
        <f t="shared" si="29"/>
        <v>#REF!</v>
      </c>
      <c r="S29" s="104" t="e">
        <f t="shared" si="29"/>
        <v>#REF!</v>
      </c>
      <c r="T29" s="104" t="e">
        <f t="shared" si="29"/>
        <v>#REF!</v>
      </c>
      <c r="U29" s="104" t="e">
        <f t="shared" si="29"/>
        <v>#REF!</v>
      </c>
      <c r="V29" s="104" t="e">
        <f t="shared" si="29"/>
        <v>#REF!</v>
      </c>
      <c r="W29" s="104" t="e">
        <f t="shared" si="29"/>
        <v>#REF!</v>
      </c>
      <c r="X29" s="104" t="e">
        <f t="shared" si="29"/>
        <v>#REF!</v>
      </c>
      <c r="Y29" s="104" t="e">
        <f t="shared" si="29"/>
        <v>#REF!</v>
      </c>
      <c r="Z29" s="104">
        <f t="shared" si="29"/>
        <v>44.08</v>
      </c>
      <c r="AA29" s="104">
        <f t="shared" si="29"/>
        <v>19</v>
      </c>
      <c r="AB29" s="104">
        <f t="shared" si="29"/>
        <v>44.08</v>
      </c>
      <c r="AC29" s="104">
        <f t="shared" si="29"/>
        <v>0</v>
      </c>
      <c r="AD29" s="104">
        <f t="shared" si="29"/>
        <v>16.03</v>
      </c>
      <c r="AE29" s="104">
        <f t="shared" si="29"/>
        <v>16.03</v>
      </c>
      <c r="AF29" s="104">
        <f t="shared" si="29"/>
        <v>0</v>
      </c>
      <c r="AG29" s="104">
        <f t="shared" si="29"/>
        <v>16.03</v>
      </c>
      <c r="AH29" s="104" t="e">
        <f t="shared" ref="AH29:AM29" si="30">SUM(AH30:AH30)</f>
        <v>#REF!</v>
      </c>
      <c r="AI29" s="104" t="e">
        <f t="shared" si="30"/>
        <v>#REF!</v>
      </c>
      <c r="AJ29" s="104" t="e">
        <f t="shared" si="30"/>
        <v>#REF!</v>
      </c>
      <c r="AK29" s="104">
        <f t="shared" si="30"/>
        <v>25.08</v>
      </c>
      <c r="AL29" s="128" t="e">
        <f t="shared" si="30"/>
        <v>#REF!</v>
      </c>
      <c r="AM29" s="104" t="e">
        <f t="shared" si="30"/>
        <v>#REF!</v>
      </c>
    </row>
    <row r="30" spans="1:40" ht="16.5" customHeight="1">
      <c r="A30" s="65" t="s">
        <v>117</v>
      </c>
      <c r="B30" s="65"/>
      <c r="C30" s="65"/>
      <c r="D30" s="93"/>
      <c r="E30" s="93"/>
      <c r="F30" s="92"/>
      <c r="G30" s="90" t="e">
        <f>VLOOKUP(A30,#REF!,4,0)</f>
        <v>#REF!</v>
      </c>
      <c r="H30" s="90" t="e">
        <f>VLOOKUP(A30,#REF!,5,0)</f>
        <v>#REF!</v>
      </c>
      <c r="I30" s="90" t="e">
        <f>VLOOKUP(A30,#REF!,6,0)</f>
        <v>#REF!</v>
      </c>
      <c r="J30" s="107">
        <v>0.6</v>
      </c>
      <c r="K30" s="107">
        <f t="shared" ref="K30:K35" si="31">1-J30</f>
        <v>0.4</v>
      </c>
      <c r="L30" s="108">
        <v>0</v>
      </c>
      <c r="M30" s="108">
        <v>1</v>
      </c>
      <c r="N30" s="108">
        <v>0</v>
      </c>
      <c r="O30" s="108" t="e">
        <f t="shared" si="10"/>
        <v>#REF!</v>
      </c>
      <c r="P30" s="108" t="e">
        <f t="shared" ref="P30:P35" si="32">ROUND(J30*(H30*0.2+I30*0.16),2)</f>
        <v>#REF!</v>
      </c>
      <c r="Q30" s="108" t="e">
        <f t="shared" ref="Q30:Q35" si="33">ROUND(K30*L30*(H30*0.2+I30*0.16),2)</f>
        <v>#REF!</v>
      </c>
      <c r="R30" s="108" t="e">
        <f t="shared" ref="R30:R35" si="34">ROUND(K30*M30*(H30*0.2+I30*0.16),2)</f>
        <v>#REF!</v>
      </c>
      <c r="S30" s="108" t="e">
        <f t="shared" ref="S30:S35" si="35">ROUND(K30*N30*(H30*0.2+I30*0.16),2)</f>
        <v>#REF!</v>
      </c>
      <c r="T30" s="108" t="e">
        <f t="shared" ref="T30:T35" si="36">R30+S30</f>
        <v>#REF!</v>
      </c>
      <c r="U30" s="115" t="e">
        <f t="shared" ref="U30:U35" si="37">ROUND((H30*0.2+I30*0.16),2)</f>
        <v>#REF!</v>
      </c>
      <c r="V30" s="116" t="e">
        <f>VLOOKUP(A30,#REF!,7,0)</f>
        <v>#REF!</v>
      </c>
      <c r="W30" s="116" t="e">
        <f t="shared" ref="W30:W35" si="38">X30+Y30</f>
        <v>#REF!</v>
      </c>
      <c r="X30" s="116" t="e">
        <f t="shared" ref="X30:X35" si="39">P30+V30</f>
        <v>#REF!</v>
      </c>
      <c r="Y30" s="116" t="e">
        <f t="shared" ref="Y30:Y35" si="40">Q30</f>
        <v>#REF!</v>
      </c>
      <c r="Z30" s="116">
        <f t="shared" ref="Z30:Z35" si="41">AB30+AC30</f>
        <v>44.08</v>
      </c>
      <c r="AA30" s="116">
        <v>19</v>
      </c>
      <c r="AB30" s="116">
        <f t="shared" ref="AB30:AB35" si="42">AA30+AK30</f>
        <v>44.08</v>
      </c>
      <c r="AC30" s="116">
        <v>0</v>
      </c>
      <c r="AD30" s="116">
        <v>16.03</v>
      </c>
      <c r="AE30" s="116">
        <v>16.03</v>
      </c>
      <c r="AF30" s="116">
        <v>0</v>
      </c>
      <c r="AG30" s="116">
        <v>16.03</v>
      </c>
      <c r="AH30" s="123" t="e">
        <f t="shared" ref="AH30:AH35" si="43">AI30+AJ30</f>
        <v>#REF!</v>
      </c>
      <c r="AI30" s="124" t="e">
        <f t="shared" ref="AI30:AI35" si="44">P30-AA30+V30</f>
        <v>#REF!</v>
      </c>
      <c r="AJ30" s="123" t="e">
        <f t="shared" ref="AJ30:AJ35" si="45">Q30-AC30</f>
        <v>#REF!</v>
      </c>
      <c r="AK30" s="22">
        <v>25.08</v>
      </c>
      <c r="AL30" s="125" t="e">
        <f t="shared" ref="AL30:AL35" si="46">W30-Z30</f>
        <v>#REF!</v>
      </c>
      <c r="AM30" s="127" t="e">
        <f>AK30-AI30</f>
        <v>#REF!</v>
      </c>
      <c r="AN30" s="80" t="e">
        <f t="shared" ref="AN30:AN35" si="47">AL30+AC30</f>
        <v>#REF!</v>
      </c>
    </row>
    <row r="31" spans="1:40" ht="16.5" customHeight="1">
      <c r="A31" s="65" t="s">
        <v>13</v>
      </c>
      <c r="B31" s="94"/>
      <c r="C31" s="94"/>
      <c r="D31" s="93" t="s">
        <v>114</v>
      </c>
      <c r="E31" s="93" t="s">
        <v>118</v>
      </c>
      <c r="F31" s="92"/>
      <c r="G31" s="90" t="e">
        <f>VLOOKUP(A31,#REF!,4,0)</f>
        <v>#REF!</v>
      </c>
      <c r="H31" s="90" t="e">
        <f>VLOOKUP(A31,#REF!,5,0)</f>
        <v>#REF!</v>
      </c>
      <c r="I31" s="90" t="e">
        <f>VLOOKUP(A31,#REF!,6,0)</f>
        <v>#REF!</v>
      </c>
      <c r="J31" s="107">
        <v>0.6</v>
      </c>
      <c r="K31" s="107">
        <f t="shared" si="31"/>
        <v>0.4</v>
      </c>
      <c r="L31" s="112">
        <v>0.65</v>
      </c>
      <c r="M31" s="113"/>
      <c r="N31" s="112">
        <v>0.35</v>
      </c>
      <c r="O31" s="108" t="e">
        <f t="shared" si="10"/>
        <v>#REF!</v>
      </c>
      <c r="P31" s="108" t="e">
        <f t="shared" si="32"/>
        <v>#REF!</v>
      </c>
      <c r="Q31" s="108" t="e">
        <f t="shared" si="33"/>
        <v>#REF!</v>
      </c>
      <c r="R31" s="108" t="e">
        <f t="shared" si="34"/>
        <v>#REF!</v>
      </c>
      <c r="S31" s="108" t="e">
        <f t="shared" si="35"/>
        <v>#REF!</v>
      </c>
      <c r="T31" s="108" t="e">
        <f t="shared" si="36"/>
        <v>#REF!</v>
      </c>
      <c r="U31" s="115" t="e">
        <f t="shared" si="37"/>
        <v>#REF!</v>
      </c>
      <c r="V31" s="116" t="e">
        <f>VLOOKUP(A31,#REF!,7,0)</f>
        <v>#REF!</v>
      </c>
      <c r="W31" s="116" t="e">
        <f t="shared" si="38"/>
        <v>#REF!</v>
      </c>
      <c r="X31" s="116" t="e">
        <f t="shared" si="39"/>
        <v>#REF!</v>
      </c>
      <c r="Y31" s="116" t="e">
        <f t="shared" si="40"/>
        <v>#REF!</v>
      </c>
      <c r="Z31" s="116">
        <f t="shared" si="41"/>
        <v>22.15</v>
      </c>
      <c r="AA31" s="116">
        <v>12</v>
      </c>
      <c r="AB31" s="116">
        <f t="shared" si="42"/>
        <v>17.149999999999999</v>
      </c>
      <c r="AC31" s="116">
        <v>5</v>
      </c>
      <c r="AD31" s="116">
        <v>-0.61</v>
      </c>
      <c r="AE31" s="116">
        <v>0.81</v>
      </c>
      <c r="AF31" s="116">
        <v>-1.42</v>
      </c>
      <c r="AG31" s="116">
        <v>-0.61</v>
      </c>
      <c r="AH31" s="123" t="e">
        <f t="shared" si="43"/>
        <v>#REF!</v>
      </c>
      <c r="AI31" s="124" t="e">
        <f t="shared" si="44"/>
        <v>#REF!</v>
      </c>
      <c r="AJ31" s="123" t="e">
        <f t="shared" si="45"/>
        <v>#REF!</v>
      </c>
      <c r="AK31" s="22">
        <v>5.15</v>
      </c>
      <c r="AL31" s="125" t="e">
        <f t="shared" si="46"/>
        <v>#REF!</v>
      </c>
      <c r="AM31" s="22"/>
      <c r="AN31" s="80" t="e">
        <f t="shared" si="47"/>
        <v>#REF!</v>
      </c>
    </row>
    <row r="32" spans="1:40" ht="16.5" customHeight="1">
      <c r="A32" s="65" t="s">
        <v>119</v>
      </c>
      <c r="B32" s="94"/>
      <c r="C32" s="94"/>
      <c r="D32" s="93" t="s">
        <v>114</v>
      </c>
      <c r="E32" s="95" t="s">
        <v>106</v>
      </c>
      <c r="F32" s="92"/>
      <c r="G32" s="90" t="e">
        <f>VLOOKUP(A32,#REF!,4,0)</f>
        <v>#REF!</v>
      </c>
      <c r="H32" s="90" t="e">
        <f>VLOOKUP(A32,#REF!,5,0)</f>
        <v>#REF!</v>
      </c>
      <c r="I32" s="90" t="e">
        <f>VLOOKUP(A32,#REF!,6,0)</f>
        <v>#REF!</v>
      </c>
      <c r="J32" s="107">
        <v>0.6</v>
      </c>
      <c r="K32" s="107">
        <f t="shared" si="31"/>
        <v>0.4</v>
      </c>
      <c r="L32" s="110">
        <v>0.65</v>
      </c>
      <c r="M32" s="110">
        <v>0</v>
      </c>
      <c r="N32" s="110">
        <v>0.35</v>
      </c>
      <c r="O32" s="108" t="e">
        <f t="shared" si="10"/>
        <v>#REF!</v>
      </c>
      <c r="P32" s="108" t="e">
        <f t="shared" si="32"/>
        <v>#REF!</v>
      </c>
      <c r="Q32" s="108" t="e">
        <f t="shared" si="33"/>
        <v>#REF!</v>
      </c>
      <c r="R32" s="108" t="e">
        <f t="shared" si="34"/>
        <v>#REF!</v>
      </c>
      <c r="S32" s="108" t="e">
        <f t="shared" si="35"/>
        <v>#REF!</v>
      </c>
      <c r="T32" s="108" t="e">
        <f t="shared" si="36"/>
        <v>#REF!</v>
      </c>
      <c r="U32" s="115" t="e">
        <f t="shared" si="37"/>
        <v>#REF!</v>
      </c>
      <c r="V32" s="116" t="e">
        <f>VLOOKUP(A32,#REF!,7,0)</f>
        <v>#REF!</v>
      </c>
      <c r="W32" s="116" t="e">
        <f t="shared" si="38"/>
        <v>#REF!</v>
      </c>
      <c r="X32" s="116" t="e">
        <f t="shared" si="39"/>
        <v>#REF!</v>
      </c>
      <c r="Y32" s="116" t="e">
        <f t="shared" si="40"/>
        <v>#REF!</v>
      </c>
      <c r="Z32" s="116">
        <f t="shared" si="41"/>
        <v>80.12</v>
      </c>
      <c r="AA32" s="116">
        <v>49</v>
      </c>
      <c r="AB32" s="116">
        <f t="shared" si="42"/>
        <v>53.12</v>
      </c>
      <c r="AC32" s="116">
        <v>27</v>
      </c>
      <c r="AD32" s="116">
        <v>-3.00000000000002E-2</v>
      </c>
      <c r="AE32" s="116">
        <v>6.1</v>
      </c>
      <c r="AF32" s="116">
        <v>-6.13</v>
      </c>
      <c r="AG32" s="116">
        <v>-3.00000000000002E-2</v>
      </c>
      <c r="AH32" s="123" t="e">
        <f t="shared" si="43"/>
        <v>#REF!</v>
      </c>
      <c r="AI32" s="124" t="e">
        <f t="shared" si="44"/>
        <v>#REF!</v>
      </c>
      <c r="AJ32" s="123" t="e">
        <f t="shared" si="45"/>
        <v>#REF!</v>
      </c>
      <c r="AK32" s="22">
        <v>4.12</v>
      </c>
      <c r="AL32" s="125" t="e">
        <f t="shared" si="46"/>
        <v>#REF!</v>
      </c>
      <c r="AM32" s="22"/>
      <c r="AN32" s="80" t="e">
        <f t="shared" si="47"/>
        <v>#REF!</v>
      </c>
    </row>
    <row r="33" spans="1:40" ht="16.5" customHeight="1">
      <c r="A33" s="65" t="s">
        <v>120</v>
      </c>
      <c r="B33" s="94"/>
      <c r="C33" s="94"/>
      <c r="D33" s="93" t="s">
        <v>114</v>
      </c>
      <c r="E33" s="95" t="s">
        <v>106</v>
      </c>
      <c r="F33" s="92"/>
      <c r="G33" s="90" t="e">
        <f>VLOOKUP(A33,#REF!,4,0)</f>
        <v>#REF!</v>
      </c>
      <c r="H33" s="90" t="e">
        <f>VLOOKUP(A33,#REF!,5,0)</f>
        <v>#REF!</v>
      </c>
      <c r="I33" s="90" t="e">
        <f>VLOOKUP(A33,#REF!,6,0)</f>
        <v>#REF!</v>
      </c>
      <c r="J33" s="107">
        <v>0.6</v>
      </c>
      <c r="K33" s="107">
        <f t="shared" si="31"/>
        <v>0.4</v>
      </c>
      <c r="L33" s="110">
        <v>0.65</v>
      </c>
      <c r="M33" s="110">
        <v>0</v>
      </c>
      <c r="N33" s="110">
        <v>0.35</v>
      </c>
      <c r="O33" s="108" t="e">
        <f t="shared" si="10"/>
        <v>#REF!</v>
      </c>
      <c r="P33" s="108" t="e">
        <f t="shared" si="32"/>
        <v>#REF!</v>
      </c>
      <c r="Q33" s="108" t="e">
        <f t="shared" si="33"/>
        <v>#REF!</v>
      </c>
      <c r="R33" s="108" t="e">
        <f t="shared" si="34"/>
        <v>#REF!</v>
      </c>
      <c r="S33" s="108" t="e">
        <f t="shared" si="35"/>
        <v>#REF!</v>
      </c>
      <c r="T33" s="108" t="e">
        <f t="shared" si="36"/>
        <v>#REF!</v>
      </c>
      <c r="U33" s="115" t="e">
        <f t="shared" si="37"/>
        <v>#REF!</v>
      </c>
      <c r="V33" s="116" t="e">
        <f>VLOOKUP(A33,#REF!,7,0)</f>
        <v>#REF!</v>
      </c>
      <c r="W33" s="116" t="e">
        <f t="shared" si="38"/>
        <v>#REF!</v>
      </c>
      <c r="X33" s="116" t="e">
        <f t="shared" si="39"/>
        <v>#REF!</v>
      </c>
      <c r="Y33" s="116" t="e">
        <f t="shared" si="40"/>
        <v>#REF!</v>
      </c>
      <c r="Z33" s="116">
        <f t="shared" si="41"/>
        <v>66.509999999999991</v>
      </c>
      <c r="AA33" s="116">
        <v>35</v>
      </c>
      <c r="AB33" s="116">
        <f t="shared" si="42"/>
        <v>50.51</v>
      </c>
      <c r="AC33" s="116">
        <v>16</v>
      </c>
      <c r="AD33" s="116">
        <v>9.59</v>
      </c>
      <c r="AE33" s="116">
        <v>10.96</v>
      </c>
      <c r="AF33" s="116">
        <v>-1.37</v>
      </c>
      <c r="AG33" s="116">
        <v>9.59</v>
      </c>
      <c r="AH33" s="123" t="e">
        <f t="shared" si="43"/>
        <v>#REF!</v>
      </c>
      <c r="AI33" s="124" t="e">
        <f t="shared" si="44"/>
        <v>#REF!</v>
      </c>
      <c r="AJ33" s="123" t="e">
        <f t="shared" si="45"/>
        <v>#REF!</v>
      </c>
      <c r="AK33" s="22">
        <v>15.51</v>
      </c>
      <c r="AL33" s="125" t="e">
        <f t="shared" si="46"/>
        <v>#REF!</v>
      </c>
      <c r="AM33" s="22"/>
      <c r="AN33" s="80" t="e">
        <f t="shared" si="47"/>
        <v>#REF!</v>
      </c>
    </row>
    <row r="34" spans="1:40" ht="16.5" customHeight="1">
      <c r="A34" s="65" t="s">
        <v>121</v>
      </c>
      <c r="B34" s="65" t="s">
        <v>114</v>
      </c>
      <c r="C34" s="65" t="s">
        <v>114</v>
      </c>
      <c r="D34" s="93" t="s">
        <v>114</v>
      </c>
      <c r="E34" s="95" t="s">
        <v>122</v>
      </c>
      <c r="F34" s="92"/>
      <c r="G34" s="90" t="e">
        <f>VLOOKUP(A34,#REF!,4,0)</f>
        <v>#REF!</v>
      </c>
      <c r="H34" s="90" t="e">
        <f>VLOOKUP(A34,#REF!,5,0)</f>
        <v>#REF!</v>
      </c>
      <c r="I34" s="90" t="e">
        <f>VLOOKUP(A34,#REF!,6,0)</f>
        <v>#REF!</v>
      </c>
      <c r="J34" s="107">
        <v>0.8</v>
      </c>
      <c r="K34" s="107">
        <f t="shared" si="31"/>
        <v>0.19999999999999996</v>
      </c>
      <c r="L34" s="110">
        <v>0.8</v>
      </c>
      <c r="M34" s="110">
        <v>0</v>
      </c>
      <c r="N34" s="110">
        <v>0.2</v>
      </c>
      <c r="O34" s="108" t="e">
        <f t="shared" si="10"/>
        <v>#REF!</v>
      </c>
      <c r="P34" s="108" t="e">
        <f t="shared" si="32"/>
        <v>#REF!</v>
      </c>
      <c r="Q34" s="108" t="e">
        <f t="shared" si="33"/>
        <v>#REF!</v>
      </c>
      <c r="R34" s="108" t="e">
        <f t="shared" si="34"/>
        <v>#REF!</v>
      </c>
      <c r="S34" s="108" t="e">
        <f t="shared" si="35"/>
        <v>#REF!</v>
      </c>
      <c r="T34" s="108" t="e">
        <f t="shared" si="36"/>
        <v>#REF!</v>
      </c>
      <c r="U34" s="115" t="e">
        <f t="shared" si="37"/>
        <v>#REF!</v>
      </c>
      <c r="V34" s="116" t="e">
        <f>VLOOKUP(A34,#REF!,7,0)</f>
        <v>#REF!</v>
      </c>
      <c r="W34" s="116" t="e">
        <f t="shared" si="38"/>
        <v>#REF!</v>
      </c>
      <c r="X34" s="116" t="e">
        <f t="shared" si="39"/>
        <v>#REF!</v>
      </c>
      <c r="Y34" s="116" t="e">
        <f t="shared" si="40"/>
        <v>#REF!</v>
      </c>
      <c r="Z34" s="116">
        <f t="shared" si="41"/>
        <v>187.45999999999998</v>
      </c>
      <c r="AA34" s="116">
        <v>73</v>
      </c>
      <c r="AB34" s="116">
        <f t="shared" si="42"/>
        <v>139.45999999999998</v>
      </c>
      <c r="AC34" s="116">
        <v>48</v>
      </c>
      <c r="AD34" s="116">
        <v>51.94</v>
      </c>
      <c r="AE34" s="116">
        <v>45.54</v>
      </c>
      <c r="AF34" s="116">
        <v>6.4</v>
      </c>
      <c r="AG34" s="116">
        <v>51.94</v>
      </c>
      <c r="AH34" s="123" t="e">
        <f t="shared" si="43"/>
        <v>#REF!</v>
      </c>
      <c r="AI34" s="124" t="e">
        <f t="shared" si="44"/>
        <v>#REF!</v>
      </c>
      <c r="AJ34" s="123" t="e">
        <f t="shared" si="45"/>
        <v>#REF!</v>
      </c>
      <c r="AK34" s="22">
        <v>66.459999999999994</v>
      </c>
      <c r="AL34" s="125" t="e">
        <f t="shared" si="46"/>
        <v>#REF!</v>
      </c>
      <c r="AM34" s="22"/>
      <c r="AN34" s="80" t="e">
        <f t="shared" si="47"/>
        <v>#REF!</v>
      </c>
    </row>
    <row r="35" spans="1:40" ht="16.5" customHeight="1">
      <c r="A35" s="65" t="s">
        <v>123</v>
      </c>
      <c r="B35" s="65" t="s">
        <v>114</v>
      </c>
      <c r="C35" s="65" t="s">
        <v>114</v>
      </c>
      <c r="D35" s="93" t="s">
        <v>114</v>
      </c>
      <c r="E35" s="95" t="s">
        <v>122</v>
      </c>
      <c r="F35" s="92"/>
      <c r="G35" s="90" t="e">
        <f>VLOOKUP(A35,#REF!,4,0)</f>
        <v>#REF!</v>
      </c>
      <c r="H35" s="90" t="e">
        <f>VLOOKUP(A35,#REF!,5,0)</f>
        <v>#REF!</v>
      </c>
      <c r="I35" s="90" t="e">
        <f>VLOOKUP(A35,#REF!,6,0)</f>
        <v>#REF!</v>
      </c>
      <c r="J35" s="107">
        <v>0.8</v>
      </c>
      <c r="K35" s="107">
        <f t="shared" si="31"/>
        <v>0.19999999999999996</v>
      </c>
      <c r="L35" s="110">
        <v>0.8</v>
      </c>
      <c r="M35" s="110">
        <v>0</v>
      </c>
      <c r="N35" s="110">
        <v>0.2</v>
      </c>
      <c r="O35" s="108" t="e">
        <f t="shared" si="10"/>
        <v>#REF!</v>
      </c>
      <c r="P35" s="108" t="e">
        <f t="shared" si="32"/>
        <v>#REF!</v>
      </c>
      <c r="Q35" s="108" t="e">
        <f t="shared" si="33"/>
        <v>#REF!</v>
      </c>
      <c r="R35" s="108" t="e">
        <f t="shared" si="34"/>
        <v>#REF!</v>
      </c>
      <c r="S35" s="108" t="e">
        <f t="shared" si="35"/>
        <v>#REF!</v>
      </c>
      <c r="T35" s="108" t="e">
        <f t="shared" si="36"/>
        <v>#REF!</v>
      </c>
      <c r="U35" s="115" t="e">
        <f t="shared" si="37"/>
        <v>#REF!</v>
      </c>
      <c r="V35" s="116" t="e">
        <f>VLOOKUP(A35,#REF!,7,0)</f>
        <v>#REF!</v>
      </c>
      <c r="W35" s="116" t="e">
        <f t="shared" si="38"/>
        <v>#REF!</v>
      </c>
      <c r="X35" s="116" t="e">
        <f t="shared" si="39"/>
        <v>#REF!</v>
      </c>
      <c r="Y35" s="116" t="e">
        <f t="shared" si="40"/>
        <v>#REF!</v>
      </c>
      <c r="Z35" s="116">
        <f t="shared" si="41"/>
        <v>48.67</v>
      </c>
      <c r="AA35" s="116">
        <v>23</v>
      </c>
      <c r="AB35" s="116">
        <f t="shared" si="42"/>
        <v>33.67</v>
      </c>
      <c r="AC35" s="116">
        <v>15</v>
      </c>
      <c r="AD35" s="116">
        <v>2.61</v>
      </c>
      <c r="AE35" s="116">
        <v>4.9400000000000004</v>
      </c>
      <c r="AF35" s="116">
        <v>-2.33</v>
      </c>
      <c r="AG35" s="116">
        <v>2.61</v>
      </c>
      <c r="AH35" s="123" t="e">
        <f t="shared" si="43"/>
        <v>#REF!</v>
      </c>
      <c r="AI35" s="124" t="e">
        <f t="shared" si="44"/>
        <v>#REF!</v>
      </c>
      <c r="AJ35" s="123" t="e">
        <f t="shared" si="45"/>
        <v>#REF!</v>
      </c>
      <c r="AK35" s="22">
        <v>10.67</v>
      </c>
      <c r="AL35" s="125" t="e">
        <f t="shared" si="46"/>
        <v>#REF!</v>
      </c>
      <c r="AM35" s="22"/>
      <c r="AN35" s="80" t="e">
        <f t="shared" si="47"/>
        <v>#REF!</v>
      </c>
    </row>
    <row r="36" spans="1:40" s="73" customFormat="1" ht="16.5" customHeight="1">
      <c r="A36" s="54" t="s">
        <v>124</v>
      </c>
      <c r="B36" s="54"/>
      <c r="C36" s="54"/>
      <c r="D36" s="96"/>
      <c r="E36" s="96"/>
      <c r="F36" s="54"/>
      <c r="G36" s="97" t="e">
        <f>SUM(G38:G41)</f>
        <v>#REF!</v>
      </c>
      <c r="H36" s="97" t="e">
        <f>SUM(H38:H41)</f>
        <v>#REF!</v>
      </c>
      <c r="I36" s="97" t="e">
        <f>SUM(I38:I41)</f>
        <v>#REF!</v>
      </c>
      <c r="J36" s="111"/>
      <c r="K36" s="111"/>
      <c r="L36" s="111"/>
      <c r="M36" s="111"/>
      <c r="N36" s="111"/>
      <c r="O36" s="104" t="e">
        <f t="shared" ref="O36:AG36" si="48">SUM(O38:O41)</f>
        <v>#REF!</v>
      </c>
      <c r="P36" s="104" t="e">
        <f t="shared" si="48"/>
        <v>#REF!</v>
      </c>
      <c r="Q36" s="104" t="e">
        <f t="shared" si="48"/>
        <v>#REF!</v>
      </c>
      <c r="R36" s="104" t="e">
        <f t="shared" si="48"/>
        <v>#REF!</v>
      </c>
      <c r="S36" s="104" t="e">
        <f t="shared" si="48"/>
        <v>#REF!</v>
      </c>
      <c r="T36" s="104" t="e">
        <f t="shared" si="48"/>
        <v>#REF!</v>
      </c>
      <c r="U36" s="104" t="e">
        <f t="shared" si="48"/>
        <v>#REF!</v>
      </c>
      <c r="V36" s="104" t="e">
        <f t="shared" si="48"/>
        <v>#REF!</v>
      </c>
      <c r="W36" s="104" t="e">
        <f t="shared" si="48"/>
        <v>#REF!</v>
      </c>
      <c r="X36" s="104" t="e">
        <f t="shared" si="48"/>
        <v>#REF!</v>
      </c>
      <c r="Y36" s="104" t="e">
        <f t="shared" si="48"/>
        <v>#REF!</v>
      </c>
      <c r="Z36" s="104">
        <f t="shared" si="48"/>
        <v>358.65000000000003</v>
      </c>
      <c r="AA36" s="104">
        <f t="shared" si="48"/>
        <v>147</v>
      </c>
      <c r="AB36" s="104">
        <f t="shared" si="48"/>
        <v>278.65000000000003</v>
      </c>
      <c r="AC36" s="104">
        <f t="shared" si="48"/>
        <v>80</v>
      </c>
      <c r="AD36" s="104">
        <f t="shared" si="48"/>
        <v>107.53</v>
      </c>
      <c r="AE36" s="104">
        <f t="shared" si="48"/>
        <v>103.94</v>
      </c>
      <c r="AF36" s="104">
        <f t="shared" si="48"/>
        <v>3.59</v>
      </c>
      <c r="AG36" s="104">
        <f t="shared" si="48"/>
        <v>107.53</v>
      </c>
      <c r="AH36" s="104" t="e">
        <f t="shared" ref="AH36:AM36" si="49">SUM(AH38:AH41)</f>
        <v>#REF!</v>
      </c>
      <c r="AI36" s="104" t="e">
        <f t="shared" si="49"/>
        <v>#REF!</v>
      </c>
      <c r="AJ36" s="104" t="e">
        <f t="shared" si="49"/>
        <v>#REF!</v>
      </c>
      <c r="AK36" s="104">
        <f t="shared" si="49"/>
        <v>131.65</v>
      </c>
      <c r="AL36" s="128" t="e">
        <f t="shared" si="49"/>
        <v>#REF!</v>
      </c>
      <c r="AM36" s="104" t="e">
        <f t="shared" si="49"/>
        <v>#REF!</v>
      </c>
    </row>
    <row r="37" spans="1:40" s="73" customFormat="1" ht="24" customHeight="1">
      <c r="A37" s="54" t="s">
        <v>102</v>
      </c>
      <c r="B37" s="54"/>
      <c r="C37" s="54"/>
      <c r="D37" s="96"/>
      <c r="E37" s="96"/>
      <c r="F37" s="54"/>
      <c r="G37" s="97" t="e">
        <f>SUM(G38:G38)</f>
        <v>#REF!</v>
      </c>
      <c r="H37" s="97" t="e">
        <f>SUM(H38:H38)</f>
        <v>#REF!</v>
      </c>
      <c r="I37" s="97" t="e">
        <f>SUM(I38:I38)</f>
        <v>#REF!</v>
      </c>
      <c r="J37" s="111"/>
      <c r="K37" s="111"/>
      <c r="L37" s="111"/>
      <c r="M37" s="111"/>
      <c r="N37" s="111"/>
      <c r="O37" s="104" t="e">
        <f t="shared" ref="O37:AG37" si="50">SUM(O38:O38)</f>
        <v>#REF!</v>
      </c>
      <c r="P37" s="104" t="e">
        <f t="shared" si="50"/>
        <v>#REF!</v>
      </c>
      <c r="Q37" s="104" t="e">
        <f t="shared" si="50"/>
        <v>#REF!</v>
      </c>
      <c r="R37" s="104" t="e">
        <f t="shared" si="50"/>
        <v>#REF!</v>
      </c>
      <c r="S37" s="104" t="e">
        <f t="shared" si="50"/>
        <v>#REF!</v>
      </c>
      <c r="T37" s="104" t="e">
        <f t="shared" si="50"/>
        <v>#REF!</v>
      </c>
      <c r="U37" s="104" t="e">
        <f t="shared" si="50"/>
        <v>#REF!</v>
      </c>
      <c r="V37" s="104" t="e">
        <f t="shared" si="50"/>
        <v>#REF!</v>
      </c>
      <c r="W37" s="104" t="e">
        <f t="shared" si="50"/>
        <v>#REF!</v>
      </c>
      <c r="X37" s="104" t="e">
        <f t="shared" si="50"/>
        <v>#REF!</v>
      </c>
      <c r="Y37" s="104" t="e">
        <f t="shared" si="50"/>
        <v>#REF!</v>
      </c>
      <c r="Z37" s="104">
        <f t="shared" si="50"/>
        <v>39.83</v>
      </c>
      <c r="AA37" s="104">
        <f t="shared" si="50"/>
        <v>21</v>
      </c>
      <c r="AB37" s="104">
        <f t="shared" si="50"/>
        <v>39.83</v>
      </c>
      <c r="AC37" s="104">
        <f t="shared" si="50"/>
        <v>0</v>
      </c>
      <c r="AD37" s="104">
        <f t="shared" si="50"/>
        <v>11.59</v>
      </c>
      <c r="AE37" s="104">
        <f t="shared" si="50"/>
        <v>11.59</v>
      </c>
      <c r="AF37" s="104">
        <f t="shared" si="50"/>
        <v>0</v>
      </c>
      <c r="AG37" s="104">
        <f t="shared" si="50"/>
        <v>11.59</v>
      </c>
      <c r="AH37" s="104" t="e">
        <f t="shared" ref="AH37:AM37" si="51">SUM(AH38:AH38)</f>
        <v>#REF!</v>
      </c>
      <c r="AI37" s="104" t="e">
        <f t="shared" si="51"/>
        <v>#REF!</v>
      </c>
      <c r="AJ37" s="104" t="e">
        <f t="shared" si="51"/>
        <v>#REF!</v>
      </c>
      <c r="AK37" s="104">
        <f t="shared" si="51"/>
        <v>18.829999999999998</v>
      </c>
      <c r="AL37" s="128" t="e">
        <f t="shared" si="51"/>
        <v>#REF!</v>
      </c>
      <c r="AM37" s="104" t="e">
        <f t="shared" si="51"/>
        <v>#REF!</v>
      </c>
    </row>
    <row r="38" spans="1:40" ht="16.5" customHeight="1">
      <c r="A38" s="65" t="s">
        <v>125</v>
      </c>
      <c r="B38" s="65"/>
      <c r="C38" s="65"/>
      <c r="D38" s="93"/>
      <c r="E38" s="93"/>
      <c r="F38" s="92"/>
      <c r="G38" s="90" t="e">
        <f>VLOOKUP(A38,#REF!,4,0)</f>
        <v>#REF!</v>
      </c>
      <c r="H38" s="90" t="e">
        <f>VLOOKUP(A38,#REF!,5,0)</f>
        <v>#REF!</v>
      </c>
      <c r="I38" s="90" t="e">
        <f>VLOOKUP(A38,#REF!,6,0)</f>
        <v>#REF!</v>
      </c>
      <c r="J38" s="107">
        <v>0.6</v>
      </c>
      <c r="K38" s="107">
        <f>1-J38</f>
        <v>0.4</v>
      </c>
      <c r="L38" s="108">
        <v>0</v>
      </c>
      <c r="M38" s="108">
        <v>1</v>
      </c>
      <c r="N38" s="108">
        <v>0</v>
      </c>
      <c r="O38" s="108" t="e">
        <f t="shared" si="10"/>
        <v>#REF!</v>
      </c>
      <c r="P38" s="108" t="e">
        <f>ROUND(J38*(H38*0.2+I38*0.16),2)</f>
        <v>#REF!</v>
      </c>
      <c r="Q38" s="108" t="e">
        <f>ROUND(K38*L38*(H38*0.2+I38*0.16),2)</f>
        <v>#REF!</v>
      </c>
      <c r="R38" s="108" t="e">
        <f>ROUND(K38*M38*(H38*0.2+I38*0.16),2)</f>
        <v>#REF!</v>
      </c>
      <c r="S38" s="108" t="e">
        <f>ROUND(K38*N38*(H38*0.2+I38*0.16),2)</f>
        <v>#REF!</v>
      </c>
      <c r="T38" s="108" t="e">
        <f>R38+S38</f>
        <v>#REF!</v>
      </c>
      <c r="U38" s="115" t="e">
        <f>ROUND((H38*0.2+I38*0.16),2)</f>
        <v>#REF!</v>
      </c>
      <c r="V38" s="116" t="e">
        <f>VLOOKUP(A38,#REF!,7,0)</f>
        <v>#REF!</v>
      </c>
      <c r="W38" s="116" t="e">
        <f>X38+Y38</f>
        <v>#REF!</v>
      </c>
      <c r="X38" s="116" t="e">
        <f>P38+V38</f>
        <v>#REF!</v>
      </c>
      <c r="Y38" s="116" t="e">
        <f>Q38</f>
        <v>#REF!</v>
      </c>
      <c r="Z38" s="116">
        <f>AB38+AC38</f>
        <v>39.83</v>
      </c>
      <c r="AA38" s="116">
        <v>21</v>
      </c>
      <c r="AB38" s="116">
        <f>AA38+AK38</f>
        <v>39.83</v>
      </c>
      <c r="AC38" s="116">
        <v>0</v>
      </c>
      <c r="AD38" s="116">
        <v>11.59</v>
      </c>
      <c r="AE38" s="116">
        <v>11.59</v>
      </c>
      <c r="AF38" s="116">
        <v>0</v>
      </c>
      <c r="AG38" s="116">
        <v>11.59</v>
      </c>
      <c r="AH38" s="123" t="e">
        <f>AI38+AJ38</f>
        <v>#REF!</v>
      </c>
      <c r="AI38" s="124" t="e">
        <f>P38-AA38+V38</f>
        <v>#REF!</v>
      </c>
      <c r="AJ38" s="123" t="e">
        <f>Q38-AC38</f>
        <v>#REF!</v>
      </c>
      <c r="AK38" s="22">
        <v>18.829999999999998</v>
      </c>
      <c r="AL38" s="125" t="e">
        <f>W38-Z38</f>
        <v>#REF!</v>
      </c>
      <c r="AM38" s="127" t="e">
        <f>AK38-AI38</f>
        <v>#REF!</v>
      </c>
      <c r="AN38" s="80" t="e">
        <f>AL38+AC38</f>
        <v>#REF!</v>
      </c>
    </row>
    <row r="39" spans="1:40" ht="16.5" customHeight="1">
      <c r="A39" s="65" t="s">
        <v>126</v>
      </c>
      <c r="B39" s="94"/>
      <c r="C39" s="94"/>
      <c r="D39" s="93" t="s">
        <v>114</v>
      </c>
      <c r="E39" s="95" t="s">
        <v>118</v>
      </c>
      <c r="F39" s="92"/>
      <c r="G39" s="90" t="e">
        <f>VLOOKUP(A39,#REF!,4,0)</f>
        <v>#REF!</v>
      </c>
      <c r="H39" s="90" t="e">
        <f>VLOOKUP(A39,#REF!,5,0)</f>
        <v>#REF!</v>
      </c>
      <c r="I39" s="90" t="e">
        <f>VLOOKUP(A39,#REF!,6,0)</f>
        <v>#REF!</v>
      </c>
      <c r="J39" s="107">
        <v>0.6</v>
      </c>
      <c r="K39" s="107">
        <f>1-J39</f>
        <v>0.4</v>
      </c>
      <c r="L39" s="110">
        <v>0.7</v>
      </c>
      <c r="M39" s="110">
        <v>0</v>
      </c>
      <c r="N39" s="110">
        <v>0.3</v>
      </c>
      <c r="O39" s="108" t="e">
        <f t="shared" si="10"/>
        <v>#REF!</v>
      </c>
      <c r="P39" s="108" t="e">
        <f>ROUND(J39*(H39*0.2+I39*0.16),2)</f>
        <v>#REF!</v>
      </c>
      <c r="Q39" s="108" t="e">
        <f>ROUND(K39*L39*(H39*0.2+I39*0.16),2)</f>
        <v>#REF!</v>
      </c>
      <c r="R39" s="108" t="e">
        <f>ROUND(K39*M39*(H39*0.2+I39*0.16),2)</f>
        <v>#REF!</v>
      </c>
      <c r="S39" s="108" t="e">
        <f>ROUND(K39*N39*(H39*0.2+I39*0.16),2)</f>
        <v>#REF!</v>
      </c>
      <c r="T39" s="108" t="e">
        <f>R39+S39</f>
        <v>#REF!</v>
      </c>
      <c r="U39" s="115" t="e">
        <f>ROUND((H39*0.2+I39*0.16),2)</f>
        <v>#REF!</v>
      </c>
      <c r="V39" s="116" t="e">
        <f>VLOOKUP(A39,#REF!,7,0)</f>
        <v>#REF!</v>
      </c>
      <c r="W39" s="116" t="e">
        <f>X39+Y39</f>
        <v>#REF!</v>
      </c>
      <c r="X39" s="116" t="e">
        <f>P39+V39</f>
        <v>#REF!</v>
      </c>
      <c r="Y39" s="116" t="e">
        <f>Q39</f>
        <v>#REF!</v>
      </c>
      <c r="Z39" s="116">
        <f>AB39+AC39</f>
        <v>151.47</v>
      </c>
      <c r="AA39" s="116">
        <v>62</v>
      </c>
      <c r="AB39" s="116">
        <f>AA39+AK39</f>
        <v>111.47</v>
      </c>
      <c r="AC39" s="116">
        <v>40</v>
      </c>
      <c r="AD39" s="116">
        <v>31.8</v>
      </c>
      <c r="AE39" s="116">
        <v>35.93</v>
      </c>
      <c r="AF39" s="116">
        <v>-4.13</v>
      </c>
      <c r="AG39" s="116">
        <v>31.8</v>
      </c>
      <c r="AH39" s="123" t="e">
        <f>AI39+AJ39</f>
        <v>#REF!</v>
      </c>
      <c r="AI39" s="124" t="e">
        <f>P39-AA39+V39</f>
        <v>#REF!</v>
      </c>
      <c r="AJ39" s="123" t="e">
        <f>Q39-AC39</f>
        <v>#REF!</v>
      </c>
      <c r="AK39" s="22">
        <v>49.47</v>
      </c>
      <c r="AL39" s="125" t="e">
        <f>W39-Z39</f>
        <v>#REF!</v>
      </c>
      <c r="AM39" s="22"/>
      <c r="AN39" s="80" t="e">
        <f>AL39+AC39</f>
        <v>#REF!</v>
      </c>
    </row>
    <row r="40" spans="1:40" ht="16.5" customHeight="1">
      <c r="A40" s="65" t="s">
        <v>127</v>
      </c>
      <c r="B40" s="94"/>
      <c r="C40" s="94"/>
      <c r="D40" s="93" t="s">
        <v>114</v>
      </c>
      <c r="E40" s="95" t="s">
        <v>118</v>
      </c>
      <c r="F40" s="92"/>
      <c r="G40" s="90" t="e">
        <f>VLOOKUP(A40,#REF!,4,0)</f>
        <v>#REF!</v>
      </c>
      <c r="H40" s="90" t="e">
        <f>VLOOKUP(A40,#REF!,5,0)</f>
        <v>#REF!</v>
      </c>
      <c r="I40" s="90" t="e">
        <f>VLOOKUP(A40,#REF!,6,0)</f>
        <v>#REF!</v>
      </c>
      <c r="J40" s="107">
        <v>0.6</v>
      </c>
      <c r="K40" s="107">
        <f>1-J40</f>
        <v>0.4</v>
      </c>
      <c r="L40" s="110">
        <v>0.7</v>
      </c>
      <c r="M40" s="110">
        <v>0</v>
      </c>
      <c r="N40" s="110">
        <v>0.3</v>
      </c>
      <c r="O40" s="108" t="e">
        <f t="shared" si="10"/>
        <v>#REF!</v>
      </c>
      <c r="P40" s="108" t="e">
        <f>ROUND(J40*(H40*0.2+I40*0.16),2)</f>
        <v>#REF!</v>
      </c>
      <c r="Q40" s="108" t="e">
        <f>ROUND(K40*L40*(H40*0.2+I40*0.16),2)</f>
        <v>#REF!</v>
      </c>
      <c r="R40" s="108" t="e">
        <f>ROUND(K40*M40*(H40*0.2+I40*0.16),2)</f>
        <v>#REF!</v>
      </c>
      <c r="S40" s="108" t="e">
        <f>ROUND(K40*N40*(H40*0.2+I40*0.16),2)</f>
        <v>#REF!</v>
      </c>
      <c r="T40" s="108" t="e">
        <f>R40+S40</f>
        <v>#REF!</v>
      </c>
      <c r="U40" s="115" t="e">
        <f>ROUND((H40*0.2+I40*0.16),2)</f>
        <v>#REF!</v>
      </c>
      <c r="V40" s="116" t="e">
        <f>VLOOKUP(A40,#REF!,7,0)</f>
        <v>#REF!</v>
      </c>
      <c r="W40" s="116" t="e">
        <f>X40+Y40</f>
        <v>#REF!</v>
      </c>
      <c r="X40" s="116" t="e">
        <f>P40+V40</f>
        <v>#REF!</v>
      </c>
      <c r="Y40" s="116" t="e">
        <f>Q40</f>
        <v>#REF!</v>
      </c>
      <c r="Z40" s="116">
        <f>AB40+AC40</f>
        <v>158.49</v>
      </c>
      <c r="AA40" s="116">
        <v>61</v>
      </c>
      <c r="AB40" s="116">
        <f>AA40+AK40</f>
        <v>119.49000000000001</v>
      </c>
      <c r="AC40" s="116">
        <v>39</v>
      </c>
      <c r="AD40" s="116">
        <v>60.03</v>
      </c>
      <c r="AE40" s="116">
        <v>53.1</v>
      </c>
      <c r="AF40" s="116">
        <v>6.93</v>
      </c>
      <c r="AG40" s="116">
        <v>60.03</v>
      </c>
      <c r="AH40" s="123" t="e">
        <f>AI40+AJ40</f>
        <v>#REF!</v>
      </c>
      <c r="AI40" s="124" t="e">
        <f>P40-AA40+V40</f>
        <v>#REF!</v>
      </c>
      <c r="AJ40" s="123" t="e">
        <f>Q40-AC40</f>
        <v>#REF!</v>
      </c>
      <c r="AK40" s="22">
        <v>58.49</v>
      </c>
      <c r="AL40" s="125" t="e">
        <f>W40-Z40</f>
        <v>#REF!</v>
      </c>
      <c r="AM40" s="22"/>
      <c r="AN40" s="80" t="e">
        <f>AL40+AC40</f>
        <v>#REF!</v>
      </c>
    </row>
    <row r="41" spans="1:40" ht="16.5" customHeight="1">
      <c r="A41" s="65" t="s">
        <v>128</v>
      </c>
      <c r="B41" s="65" t="s">
        <v>114</v>
      </c>
      <c r="C41" s="65"/>
      <c r="D41" s="93" t="s">
        <v>114</v>
      </c>
      <c r="E41" s="95" t="s">
        <v>118</v>
      </c>
      <c r="F41" s="92"/>
      <c r="G41" s="90" t="e">
        <f>VLOOKUP(A41,#REF!,4,0)</f>
        <v>#REF!</v>
      </c>
      <c r="H41" s="90" t="e">
        <f>VLOOKUP(A41,#REF!,5,0)</f>
        <v>#REF!</v>
      </c>
      <c r="I41" s="90" t="e">
        <f>VLOOKUP(A41,#REF!,6,0)</f>
        <v>#REF!</v>
      </c>
      <c r="J41" s="107">
        <v>0.8</v>
      </c>
      <c r="K41" s="107">
        <f>1-J41</f>
        <v>0.19999999999999996</v>
      </c>
      <c r="L41" s="110">
        <v>0.7</v>
      </c>
      <c r="M41" s="110">
        <v>0</v>
      </c>
      <c r="N41" s="110">
        <v>0.3</v>
      </c>
      <c r="O41" s="108" t="e">
        <f t="shared" si="10"/>
        <v>#REF!</v>
      </c>
      <c r="P41" s="108" t="e">
        <f>ROUND(J41*(H41*0.2+I41*0.16),2)</f>
        <v>#REF!</v>
      </c>
      <c r="Q41" s="108" t="e">
        <f>ROUND(K41*L41*(H41*0.2+I41*0.16),2)</f>
        <v>#REF!</v>
      </c>
      <c r="R41" s="108" t="e">
        <f>ROUND(K41*M41*(H41*0.2+I41*0.16),2)</f>
        <v>#REF!</v>
      </c>
      <c r="S41" s="108" t="e">
        <f>ROUND(K41*N41*(H41*0.2+I41*0.16),2)</f>
        <v>#REF!</v>
      </c>
      <c r="T41" s="108" t="e">
        <f>R41+S41</f>
        <v>#REF!</v>
      </c>
      <c r="U41" s="115" t="e">
        <f>ROUND((H41*0.2+I41*0.16),2)</f>
        <v>#REF!</v>
      </c>
      <c r="V41" s="116" t="e">
        <f>VLOOKUP(A41,#REF!,7,0)</f>
        <v>#REF!</v>
      </c>
      <c r="W41" s="116" t="e">
        <f>X41+Y41</f>
        <v>#REF!</v>
      </c>
      <c r="X41" s="116" t="e">
        <f>P41+V41</f>
        <v>#REF!</v>
      </c>
      <c r="Y41" s="116" t="e">
        <f>Q41</f>
        <v>#REF!</v>
      </c>
      <c r="Z41" s="116">
        <f>AB41+AC41</f>
        <v>8.86</v>
      </c>
      <c r="AA41" s="116">
        <v>3</v>
      </c>
      <c r="AB41" s="116">
        <f>AA41+AK41</f>
        <v>7.86</v>
      </c>
      <c r="AC41" s="116">
        <v>1</v>
      </c>
      <c r="AD41" s="116">
        <v>4.1100000000000003</v>
      </c>
      <c r="AE41" s="116">
        <v>3.32</v>
      </c>
      <c r="AF41" s="116">
        <v>0.79</v>
      </c>
      <c r="AG41" s="116">
        <v>4.1100000000000003</v>
      </c>
      <c r="AH41" s="123" t="e">
        <f>AI41+AJ41</f>
        <v>#REF!</v>
      </c>
      <c r="AI41" s="124" t="e">
        <f>P41-AA41+V41</f>
        <v>#REF!</v>
      </c>
      <c r="AJ41" s="123" t="e">
        <f>Q41-AC41</f>
        <v>#REF!</v>
      </c>
      <c r="AK41" s="22">
        <v>4.8600000000000003</v>
      </c>
      <c r="AL41" s="125" t="e">
        <f>W41-Z41</f>
        <v>#REF!</v>
      </c>
      <c r="AM41" s="22"/>
      <c r="AN41" s="80" t="e">
        <f>AL41+AC41</f>
        <v>#REF!</v>
      </c>
    </row>
    <row r="42" spans="1:40" s="73" customFormat="1" ht="16.5" customHeight="1">
      <c r="A42" s="54" t="s">
        <v>129</v>
      </c>
      <c r="B42" s="54"/>
      <c r="C42" s="54"/>
      <c r="D42" s="96"/>
      <c r="E42" s="96"/>
      <c r="F42" s="54"/>
      <c r="G42" s="97" t="e">
        <f>SUM(G44:G52)</f>
        <v>#REF!</v>
      </c>
      <c r="H42" s="97" t="e">
        <f>SUM(H44:H52)</f>
        <v>#REF!</v>
      </c>
      <c r="I42" s="97" t="e">
        <f>SUM(I44:I52)</f>
        <v>#REF!</v>
      </c>
      <c r="J42" s="111"/>
      <c r="K42" s="111"/>
      <c r="L42" s="111"/>
      <c r="M42" s="111"/>
      <c r="N42" s="111"/>
      <c r="O42" s="104" t="e">
        <f t="shared" ref="O42:AG42" si="52">SUM(O44:O52)</f>
        <v>#REF!</v>
      </c>
      <c r="P42" s="104" t="e">
        <f t="shared" si="52"/>
        <v>#REF!</v>
      </c>
      <c r="Q42" s="104" t="e">
        <f t="shared" si="52"/>
        <v>#REF!</v>
      </c>
      <c r="R42" s="104" t="e">
        <f t="shared" si="52"/>
        <v>#REF!</v>
      </c>
      <c r="S42" s="104" t="e">
        <f t="shared" si="52"/>
        <v>#REF!</v>
      </c>
      <c r="T42" s="104" t="e">
        <f t="shared" si="52"/>
        <v>#REF!</v>
      </c>
      <c r="U42" s="104" t="e">
        <f t="shared" si="52"/>
        <v>#REF!</v>
      </c>
      <c r="V42" s="104" t="e">
        <f t="shared" si="52"/>
        <v>#REF!</v>
      </c>
      <c r="W42" s="104" t="e">
        <f t="shared" si="52"/>
        <v>#REF!</v>
      </c>
      <c r="X42" s="104" t="e">
        <f t="shared" si="52"/>
        <v>#REF!</v>
      </c>
      <c r="Y42" s="104" t="e">
        <f t="shared" si="52"/>
        <v>#REF!</v>
      </c>
      <c r="Z42" s="104">
        <f t="shared" si="52"/>
        <v>1062.8</v>
      </c>
      <c r="AA42" s="104">
        <f t="shared" si="52"/>
        <v>466</v>
      </c>
      <c r="AB42" s="104">
        <f t="shared" si="52"/>
        <v>792.8</v>
      </c>
      <c r="AC42" s="104">
        <f t="shared" si="52"/>
        <v>270</v>
      </c>
      <c r="AD42" s="104">
        <f t="shared" si="52"/>
        <v>173.62</v>
      </c>
      <c r="AE42" s="104">
        <f t="shared" si="52"/>
        <v>185.86</v>
      </c>
      <c r="AF42" s="104">
        <f t="shared" si="52"/>
        <v>-12.239999999999997</v>
      </c>
      <c r="AG42" s="104">
        <f t="shared" si="52"/>
        <v>173.62</v>
      </c>
      <c r="AH42" s="104" t="e">
        <f t="shared" ref="AH42:AM42" si="53">SUM(AH44:AH52)</f>
        <v>#REF!</v>
      </c>
      <c r="AI42" s="104" t="e">
        <f t="shared" si="53"/>
        <v>#REF!</v>
      </c>
      <c r="AJ42" s="104" t="e">
        <f t="shared" si="53"/>
        <v>#REF!</v>
      </c>
      <c r="AK42" s="104">
        <f t="shared" si="53"/>
        <v>326.79999999999995</v>
      </c>
      <c r="AL42" s="128" t="e">
        <f t="shared" si="53"/>
        <v>#REF!</v>
      </c>
      <c r="AM42" s="104" t="e">
        <f t="shared" si="53"/>
        <v>#REF!</v>
      </c>
    </row>
    <row r="43" spans="1:40" s="73" customFormat="1" ht="24" customHeight="1">
      <c r="A43" s="54" t="s">
        <v>102</v>
      </c>
      <c r="B43" s="54"/>
      <c r="C43" s="54"/>
      <c r="D43" s="96"/>
      <c r="E43" s="96"/>
      <c r="F43" s="54"/>
      <c r="G43" s="97" t="e">
        <f>SUM(G44:G45)</f>
        <v>#REF!</v>
      </c>
      <c r="H43" s="97" t="e">
        <f>SUM(H44:H45)</f>
        <v>#REF!</v>
      </c>
      <c r="I43" s="97" t="e">
        <f>SUM(I44:I45)</f>
        <v>#REF!</v>
      </c>
      <c r="J43" s="111"/>
      <c r="K43" s="111"/>
      <c r="L43" s="111"/>
      <c r="M43" s="111"/>
      <c r="N43" s="111"/>
      <c r="O43" s="104" t="e">
        <f t="shared" ref="O43:AG43" si="54">SUM(O44:O45)</f>
        <v>#REF!</v>
      </c>
      <c r="P43" s="104" t="e">
        <f t="shared" si="54"/>
        <v>#REF!</v>
      </c>
      <c r="Q43" s="104" t="e">
        <f t="shared" si="54"/>
        <v>#REF!</v>
      </c>
      <c r="R43" s="104" t="e">
        <f t="shared" si="54"/>
        <v>#REF!</v>
      </c>
      <c r="S43" s="104" t="e">
        <f t="shared" si="54"/>
        <v>#REF!</v>
      </c>
      <c r="T43" s="104" t="e">
        <f t="shared" si="54"/>
        <v>#REF!</v>
      </c>
      <c r="U43" s="104" t="e">
        <f t="shared" si="54"/>
        <v>#REF!</v>
      </c>
      <c r="V43" s="104" t="e">
        <f t="shared" si="54"/>
        <v>#REF!</v>
      </c>
      <c r="W43" s="104" t="e">
        <f t="shared" si="54"/>
        <v>#REF!</v>
      </c>
      <c r="X43" s="104" t="e">
        <f t="shared" si="54"/>
        <v>#REF!</v>
      </c>
      <c r="Y43" s="104" t="e">
        <f t="shared" si="54"/>
        <v>#REF!</v>
      </c>
      <c r="Z43" s="104">
        <f t="shared" si="54"/>
        <v>63.48</v>
      </c>
      <c r="AA43" s="104">
        <f t="shared" si="54"/>
        <v>17</v>
      </c>
      <c r="AB43" s="104">
        <f t="shared" si="54"/>
        <v>63.48</v>
      </c>
      <c r="AC43" s="104">
        <f t="shared" si="54"/>
        <v>0</v>
      </c>
      <c r="AD43" s="104">
        <f t="shared" si="54"/>
        <v>19.78</v>
      </c>
      <c r="AE43" s="104">
        <f t="shared" si="54"/>
        <v>19.78</v>
      </c>
      <c r="AF43" s="104">
        <f t="shared" si="54"/>
        <v>0</v>
      </c>
      <c r="AG43" s="104">
        <f t="shared" si="54"/>
        <v>19.78</v>
      </c>
      <c r="AH43" s="104" t="e">
        <f t="shared" ref="AH43:AM43" si="55">SUM(AH44:AH45)</f>
        <v>#REF!</v>
      </c>
      <c r="AI43" s="104" t="e">
        <f t="shared" si="55"/>
        <v>#REF!</v>
      </c>
      <c r="AJ43" s="104" t="e">
        <f t="shared" si="55"/>
        <v>#REF!</v>
      </c>
      <c r="AK43" s="104">
        <f t="shared" si="55"/>
        <v>46.48</v>
      </c>
      <c r="AL43" s="128" t="e">
        <f t="shared" si="55"/>
        <v>#REF!</v>
      </c>
      <c r="AM43" s="104" t="e">
        <f t="shared" si="55"/>
        <v>#REF!</v>
      </c>
    </row>
    <row r="44" spans="1:40" ht="16.5" customHeight="1">
      <c r="A44" s="65" t="s">
        <v>130</v>
      </c>
      <c r="B44" s="65"/>
      <c r="C44" s="65"/>
      <c r="D44" s="93"/>
      <c r="E44" s="93"/>
      <c r="F44" s="92"/>
      <c r="G44" s="90" t="e">
        <f>VLOOKUP(A44,#REF!,4,0)</f>
        <v>#REF!</v>
      </c>
      <c r="H44" s="90" t="e">
        <f>VLOOKUP(A44,#REF!,5,0)</f>
        <v>#REF!</v>
      </c>
      <c r="I44" s="90" t="e">
        <f>VLOOKUP(A44,#REF!,6,0)</f>
        <v>#REF!</v>
      </c>
      <c r="J44" s="107">
        <v>0.6</v>
      </c>
      <c r="K44" s="107">
        <f t="shared" ref="K44:K52" si="56">1-J44</f>
        <v>0.4</v>
      </c>
      <c r="L44" s="108">
        <v>0</v>
      </c>
      <c r="M44" s="108">
        <v>1</v>
      </c>
      <c r="N44" s="108">
        <v>0</v>
      </c>
      <c r="O44" s="108" t="e">
        <f t="shared" si="10"/>
        <v>#REF!</v>
      </c>
      <c r="P44" s="108" t="e">
        <f t="shared" ref="P44:P52" si="57">ROUND(J44*(H44*0.2+I44*0.16),2)</f>
        <v>#REF!</v>
      </c>
      <c r="Q44" s="108" t="e">
        <f t="shared" ref="Q44:Q52" si="58">ROUND(K44*L44*(H44*0.2+I44*0.16),2)</f>
        <v>#REF!</v>
      </c>
      <c r="R44" s="108" t="e">
        <f t="shared" ref="R44:R52" si="59">ROUND(K44*M44*(H44*0.2+I44*0.16),2)</f>
        <v>#REF!</v>
      </c>
      <c r="S44" s="108" t="e">
        <f t="shared" ref="S44:S52" si="60">ROUND(K44*N44*(H44*0.2+I44*0.16),2)</f>
        <v>#REF!</v>
      </c>
      <c r="T44" s="108" t="e">
        <f t="shared" ref="T44:T52" si="61">R44+S44</f>
        <v>#REF!</v>
      </c>
      <c r="U44" s="115" t="e">
        <f t="shared" ref="U44:U52" si="62">ROUND((H44*0.2+I44*0.16),2)</f>
        <v>#REF!</v>
      </c>
      <c r="V44" s="116" t="e">
        <f>VLOOKUP(A44,#REF!,7,0)</f>
        <v>#REF!</v>
      </c>
      <c r="W44" s="116" t="e">
        <f t="shared" ref="W44:W52" si="63">X44+Y44</f>
        <v>#REF!</v>
      </c>
      <c r="X44" s="116" t="e">
        <f t="shared" ref="X44:X52" si="64">P44+V44</f>
        <v>#REF!</v>
      </c>
      <c r="Y44" s="116" t="e">
        <f t="shared" ref="Y44:Y52" si="65">Q44</f>
        <v>#REF!</v>
      </c>
      <c r="Z44" s="116">
        <f t="shared" ref="Z44:Z52" si="66">AB44+AC44</f>
        <v>59.36</v>
      </c>
      <c r="AA44" s="116">
        <v>15</v>
      </c>
      <c r="AB44" s="116">
        <f t="shared" ref="AB44:AB52" si="67">AA44+AK44</f>
        <v>59.36</v>
      </c>
      <c r="AC44" s="116">
        <v>0</v>
      </c>
      <c r="AD44" s="116">
        <v>18.59</v>
      </c>
      <c r="AE44" s="116">
        <v>18.59</v>
      </c>
      <c r="AF44" s="116">
        <v>0</v>
      </c>
      <c r="AG44" s="116">
        <v>18.59</v>
      </c>
      <c r="AH44" s="123" t="e">
        <f t="shared" ref="AH44:AH52" si="68">AI44+AJ44</f>
        <v>#REF!</v>
      </c>
      <c r="AI44" s="124" t="e">
        <f t="shared" ref="AI44:AI52" si="69">P44-AA44+V44</f>
        <v>#REF!</v>
      </c>
      <c r="AJ44" s="123" t="e">
        <f t="shared" ref="AJ44:AJ52" si="70">Q44-AC44</f>
        <v>#REF!</v>
      </c>
      <c r="AK44" s="22">
        <v>44.36</v>
      </c>
      <c r="AL44" s="125" t="e">
        <f t="shared" ref="AL44:AL52" si="71">W44-Z44</f>
        <v>#REF!</v>
      </c>
      <c r="AM44" s="127" t="e">
        <f>AK44-AI44</f>
        <v>#REF!</v>
      </c>
      <c r="AN44" s="80" t="e">
        <f t="shared" ref="AN44:AN52" si="72">AL44+AC44</f>
        <v>#REF!</v>
      </c>
    </row>
    <row r="45" spans="1:40" ht="16.5" customHeight="1">
      <c r="A45" s="65" t="s">
        <v>131</v>
      </c>
      <c r="B45" s="98"/>
      <c r="C45" s="98"/>
      <c r="D45" s="93" t="s">
        <v>105</v>
      </c>
      <c r="E45" s="95" t="s">
        <v>118</v>
      </c>
      <c r="F45" s="92"/>
      <c r="G45" s="90" t="e">
        <f>VLOOKUP(A45,#REF!,4,0)</f>
        <v>#REF!</v>
      </c>
      <c r="H45" s="90" t="e">
        <f>VLOOKUP(A45,#REF!,5,0)</f>
        <v>#REF!</v>
      </c>
      <c r="I45" s="90" t="e">
        <f>VLOOKUP(A45,#REF!,6,0)</f>
        <v>#REF!</v>
      </c>
      <c r="J45" s="107">
        <v>0.6</v>
      </c>
      <c r="K45" s="107">
        <f t="shared" si="56"/>
        <v>0.4</v>
      </c>
      <c r="L45" s="110">
        <v>0.4</v>
      </c>
      <c r="M45" s="108">
        <v>0.6</v>
      </c>
      <c r="N45" s="108"/>
      <c r="O45" s="108" t="e">
        <f t="shared" si="10"/>
        <v>#REF!</v>
      </c>
      <c r="P45" s="108" t="e">
        <f t="shared" si="57"/>
        <v>#REF!</v>
      </c>
      <c r="Q45" s="108" t="e">
        <f t="shared" si="58"/>
        <v>#REF!</v>
      </c>
      <c r="R45" s="108" t="e">
        <f t="shared" si="59"/>
        <v>#REF!</v>
      </c>
      <c r="S45" s="108" t="e">
        <f t="shared" si="60"/>
        <v>#REF!</v>
      </c>
      <c r="T45" s="108" t="e">
        <f t="shared" si="61"/>
        <v>#REF!</v>
      </c>
      <c r="U45" s="115" t="e">
        <f t="shared" si="62"/>
        <v>#REF!</v>
      </c>
      <c r="V45" s="116" t="e">
        <f>VLOOKUP(A45,#REF!,7,0)</f>
        <v>#REF!</v>
      </c>
      <c r="W45" s="116" t="e">
        <f t="shared" si="63"/>
        <v>#REF!</v>
      </c>
      <c r="X45" s="116" t="e">
        <f t="shared" si="64"/>
        <v>#REF!</v>
      </c>
      <c r="Y45" s="116" t="e">
        <f t="shared" si="65"/>
        <v>#REF!</v>
      </c>
      <c r="Z45" s="116">
        <f t="shared" si="66"/>
        <v>4.12</v>
      </c>
      <c r="AA45" s="116">
        <v>2</v>
      </c>
      <c r="AB45" s="116">
        <f t="shared" si="67"/>
        <v>4.12</v>
      </c>
      <c r="AC45" s="116">
        <v>0</v>
      </c>
      <c r="AD45" s="116">
        <v>1.19</v>
      </c>
      <c r="AE45" s="116">
        <v>1.19</v>
      </c>
      <c r="AF45" s="116">
        <v>0</v>
      </c>
      <c r="AG45" s="116">
        <v>1.19</v>
      </c>
      <c r="AH45" s="123" t="e">
        <f t="shared" si="68"/>
        <v>#REF!</v>
      </c>
      <c r="AI45" s="124" t="e">
        <f t="shared" si="69"/>
        <v>#REF!</v>
      </c>
      <c r="AJ45" s="123" t="e">
        <f t="shared" si="70"/>
        <v>#REF!</v>
      </c>
      <c r="AK45" s="22">
        <v>2.12</v>
      </c>
      <c r="AL45" s="125" t="e">
        <f t="shared" si="71"/>
        <v>#REF!</v>
      </c>
      <c r="AM45" s="22"/>
      <c r="AN45" s="80" t="e">
        <f t="shared" si="72"/>
        <v>#REF!</v>
      </c>
    </row>
    <row r="46" spans="1:40" ht="16.5" customHeight="1">
      <c r="A46" s="65" t="s">
        <v>132</v>
      </c>
      <c r="B46" s="99"/>
      <c r="C46" s="99"/>
      <c r="D46" s="93" t="s">
        <v>114</v>
      </c>
      <c r="E46" s="95" t="s">
        <v>118</v>
      </c>
      <c r="F46" s="92"/>
      <c r="G46" s="90" t="e">
        <f>VLOOKUP(A46,#REF!,4,0)</f>
        <v>#REF!</v>
      </c>
      <c r="H46" s="90" t="e">
        <f>VLOOKUP(A46,#REF!,5,0)</f>
        <v>#REF!</v>
      </c>
      <c r="I46" s="90" t="e">
        <f>VLOOKUP(A46,#REF!,6,0)</f>
        <v>#REF!</v>
      </c>
      <c r="J46" s="107">
        <v>0.6</v>
      </c>
      <c r="K46" s="107">
        <f t="shared" si="56"/>
        <v>0.4</v>
      </c>
      <c r="L46" s="110">
        <v>0.75</v>
      </c>
      <c r="M46" s="110">
        <v>0</v>
      </c>
      <c r="N46" s="110">
        <v>0.25</v>
      </c>
      <c r="O46" s="108" t="e">
        <f t="shared" si="10"/>
        <v>#REF!</v>
      </c>
      <c r="P46" s="108" t="e">
        <f t="shared" si="57"/>
        <v>#REF!</v>
      </c>
      <c r="Q46" s="108" t="e">
        <f t="shared" si="58"/>
        <v>#REF!</v>
      </c>
      <c r="R46" s="108" t="e">
        <f t="shared" si="59"/>
        <v>#REF!</v>
      </c>
      <c r="S46" s="108" t="e">
        <f t="shared" si="60"/>
        <v>#REF!</v>
      </c>
      <c r="T46" s="108" t="e">
        <f t="shared" si="61"/>
        <v>#REF!</v>
      </c>
      <c r="U46" s="115" t="e">
        <f t="shared" si="62"/>
        <v>#REF!</v>
      </c>
      <c r="V46" s="116" t="e">
        <f>VLOOKUP(A46,#REF!,7,0)</f>
        <v>#REF!</v>
      </c>
      <c r="W46" s="116" t="e">
        <f t="shared" si="63"/>
        <v>#REF!</v>
      </c>
      <c r="X46" s="116" t="e">
        <f t="shared" si="64"/>
        <v>#REF!</v>
      </c>
      <c r="Y46" s="116" t="e">
        <f t="shared" si="65"/>
        <v>#REF!</v>
      </c>
      <c r="Z46" s="116">
        <f t="shared" si="66"/>
        <v>171.94</v>
      </c>
      <c r="AA46" s="116">
        <v>55</v>
      </c>
      <c r="AB46" s="116">
        <f t="shared" si="67"/>
        <v>135.94</v>
      </c>
      <c r="AC46" s="116">
        <v>36</v>
      </c>
      <c r="AD46" s="116">
        <v>41.74</v>
      </c>
      <c r="AE46" s="116">
        <v>36.049999999999997</v>
      </c>
      <c r="AF46" s="116">
        <v>5.69</v>
      </c>
      <c r="AG46" s="116">
        <v>41.74</v>
      </c>
      <c r="AH46" s="123" t="e">
        <f t="shared" si="68"/>
        <v>#REF!</v>
      </c>
      <c r="AI46" s="124" t="e">
        <f t="shared" si="69"/>
        <v>#REF!</v>
      </c>
      <c r="AJ46" s="123" t="e">
        <f t="shared" si="70"/>
        <v>#REF!</v>
      </c>
      <c r="AK46" s="22">
        <v>80.94</v>
      </c>
      <c r="AL46" s="125" t="e">
        <f t="shared" si="71"/>
        <v>#REF!</v>
      </c>
      <c r="AM46" s="22"/>
      <c r="AN46" s="80" t="e">
        <f t="shared" si="72"/>
        <v>#REF!</v>
      </c>
    </row>
    <row r="47" spans="1:40" ht="16.5" customHeight="1">
      <c r="A47" s="65" t="s">
        <v>133</v>
      </c>
      <c r="B47" s="94"/>
      <c r="C47" s="94"/>
      <c r="D47" s="93" t="s">
        <v>114</v>
      </c>
      <c r="E47" s="95" t="s">
        <v>118</v>
      </c>
      <c r="F47" s="92"/>
      <c r="G47" s="90" t="e">
        <f>VLOOKUP(A47,#REF!,4,0)</f>
        <v>#REF!</v>
      </c>
      <c r="H47" s="90" t="e">
        <f>VLOOKUP(A47,#REF!,5,0)</f>
        <v>#REF!</v>
      </c>
      <c r="I47" s="90" t="e">
        <f>VLOOKUP(A47,#REF!,6,0)</f>
        <v>#REF!</v>
      </c>
      <c r="J47" s="107">
        <v>0.6</v>
      </c>
      <c r="K47" s="107">
        <f t="shared" si="56"/>
        <v>0.4</v>
      </c>
      <c r="L47" s="110">
        <v>0.75</v>
      </c>
      <c r="M47" s="110">
        <v>0</v>
      </c>
      <c r="N47" s="110">
        <v>0.25</v>
      </c>
      <c r="O47" s="108" t="e">
        <f t="shared" si="10"/>
        <v>#REF!</v>
      </c>
      <c r="P47" s="108" t="e">
        <f t="shared" si="57"/>
        <v>#REF!</v>
      </c>
      <c r="Q47" s="108" t="e">
        <f t="shared" si="58"/>
        <v>#REF!</v>
      </c>
      <c r="R47" s="108" t="e">
        <f t="shared" si="59"/>
        <v>#REF!</v>
      </c>
      <c r="S47" s="108" t="e">
        <f t="shared" si="60"/>
        <v>#REF!</v>
      </c>
      <c r="T47" s="108" t="e">
        <f t="shared" si="61"/>
        <v>#REF!</v>
      </c>
      <c r="U47" s="115" t="e">
        <f t="shared" si="62"/>
        <v>#REF!</v>
      </c>
      <c r="V47" s="116" t="e">
        <f>VLOOKUP(A47,#REF!,7,0)</f>
        <v>#REF!</v>
      </c>
      <c r="W47" s="116" t="e">
        <f t="shared" si="63"/>
        <v>#REF!</v>
      </c>
      <c r="X47" s="116" t="e">
        <f t="shared" si="64"/>
        <v>#REF!</v>
      </c>
      <c r="Y47" s="116" t="e">
        <f t="shared" si="65"/>
        <v>#REF!</v>
      </c>
      <c r="Z47" s="116">
        <f t="shared" si="66"/>
        <v>156.48000000000002</v>
      </c>
      <c r="AA47" s="116">
        <v>80</v>
      </c>
      <c r="AB47" s="116">
        <f t="shared" si="67"/>
        <v>104.48</v>
      </c>
      <c r="AC47" s="116">
        <v>52</v>
      </c>
      <c r="AD47" s="116">
        <v>3.45</v>
      </c>
      <c r="AE47" s="116">
        <v>13.36</v>
      </c>
      <c r="AF47" s="116">
        <v>-9.91</v>
      </c>
      <c r="AG47" s="116">
        <v>3.45</v>
      </c>
      <c r="AH47" s="123" t="e">
        <f t="shared" si="68"/>
        <v>#REF!</v>
      </c>
      <c r="AI47" s="124" t="e">
        <f t="shared" si="69"/>
        <v>#REF!</v>
      </c>
      <c r="AJ47" s="123" t="e">
        <f t="shared" si="70"/>
        <v>#REF!</v>
      </c>
      <c r="AK47" s="22">
        <v>24.48</v>
      </c>
      <c r="AL47" s="125" t="e">
        <f t="shared" si="71"/>
        <v>#REF!</v>
      </c>
      <c r="AM47" s="22"/>
      <c r="AN47" s="80" t="e">
        <f t="shared" si="72"/>
        <v>#REF!</v>
      </c>
    </row>
    <row r="48" spans="1:40" ht="16.5" customHeight="1">
      <c r="A48" s="65" t="s">
        <v>134</v>
      </c>
      <c r="B48" s="65" t="s">
        <v>114</v>
      </c>
      <c r="C48" s="65"/>
      <c r="D48" s="93" t="s">
        <v>114</v>
      </c>
      <c r="E48" s="93" t="s">
        <v>118</v>
      </c>
      <c r="F48" s="92"/>
      <c r="G48" s="90" t="e">
        <f>VLOOKUP(A48,#REF!,4,0)</f>
        <v>#REF!</v>
      </c>
      <c r="H48" s="90" t="e">
        <f>VLOOKUP(A48,#REF!,5,0)</f>
        <v>#REF!</v>
      </c>
      <c r="I48" s="90" t="e">
        <f>VLOOKUP(A48,#REF!,6,0)</f>
        <v>#REF!</v>
      </c>
      <c r="J48" s="107">
        <v>0.8</v>
      </c>
      <c r="K48" s="107">
        <f t="shared" si="56"/>
        <v>0.19999999999999996</v>
      </c>
      <c r="L48" s="110">
        <v>0.7</v>
      </c>
      <c r="M48" s="110">
        <v>0</v>
      </c>
      <c r="N48" s="110">
        <v>0.3</v>
      </c>
      <c r="O48" s="108" t="e">
        <f t="shared" si="10"/>
        <v>#REF!</v>
      </c>
      <c r="P48" s="108" t="e">
        <f t="shared" si="57"/>
        <v>#REF!</v>
      </c>
      <c r="Q48" s="108" t="e">
        <f t="shared" si="58"/>
        <v>#REF!</v>
      </c>
      <c r="R48" s="108" t="e">
        <f t="shared" si="59"/>
        <v>#REF!</v>
      </c>
      <c r="S48" s="108" t="e">
        <f t="shared" si="60"/>
        <v>#REF!</v>
      </c>
      <c r="T48" s="108" t="e">
        <f t="shared" si="61"/>
        <v>#REF!</v>
      </c>
      <c r="U48" s="115" t="e">
        <f t="shared" si="62"/>
        <v>#REF!</v>
      </c>
      <c r="V48" s="116" t="e">
        <f>VLOOKUP(A48,#REF!,7,0)</f>
        <v>#REF!</v>
      </c>
      <c r="W48" s="116" t="e">
        <f t="shared" si="63"/>
        <v>#REF!</v>
      </c>
      <c r="X48" s="116" t="e">
        <f t="shared" si="64"/>
        <v>#REF!</v>
      </c>
      <c r="Y48" s="116" t="e">
        <f t="shared" si="65"/>
        <v>#REF!</v>
      </c>
      <c r="Z48" s="116">
        <f t="shared" si="66"/>
        <v>42.96</v>
      </c>
      <c r="AA48" s="116">
        <v>22</v>
      </c>
      <c r="AB48" s="116">
        <f t="shared" si="67"/>
        <v>32.96</v>
      </c>
      <c r="AC48" s="116">
        <v>10</v>
      </c>
      <c r="AD48" s="116">
        <v>3.93</v>
      </c>
      <c r="AE48" s="116">
        <v>5.33</v>
      </c>
      <c r="AF48" s="116">
        <v>-1.4</v>
      </c>
      <c r="AG48" s="116">
        <v>3.93</v>
      </c>
      <c r="AH48" s="123" t="e">
        <f t="shared" si="68"/>
        <v>#REF!</v>
      </c>
      <c r="AI48" s="124" t="e">
        <f t="shared" si="69"/>
        <v>#REF!</v>
      </c>
      <c r="AJ48" s="123" t="e">
        <f t="shared" si="70"/>
        <v>#REF!</v>
      </c>
      <c r="AK48" s="22">
        <v>10.96</v>
      </c>
      <c r="AL48" s="125" t="e">
        <f t="shared" si="71"/>
        <v>#REF!</v>
      </c>
      <c r="AM48" s="22"/>
      <c r="AN48" s="80" t="e">
        <f t="shared" si="72"/>
        <v>#REF!</v>
      </c>
    </row>
    <row r="49" spans="1:40" ht="16.5" customHeight="1">
      <c r="A49" s="65" t="s">
        <v>135</v>
      </c>
      <c r="B49" s="99"/>
      <c r="C49" s="99"/>
      <c r="D49" s="93" t="s">
        <v>114</v>
      </c>
      <c r="E49" s="95" t="s">
        <v>118</v>
      </c>
      <c r="F49" s="92"/>
      <c r="G49" s="90" t="e">
        <f>VLOOKUP(A49,#REF!,4,0)</f>
        <v>#REF!</v>
      </c>
      <c r="H49" s="90" t="e">
        <f>VLOOKUP(A49,#REF!,5,0)</f>
        <v>#REF!</v>
      </c>
      <c r="I49" s="90" t="e">
        <f>VLOOKUP(A49,#REF!,6,0)</f>
        <v>#REF!</v>
      </c>
      <c r="J49" s="107">
        <v>0.6</v>
      </c>
      <c r="K49" s="107">
        <f t="shared" si="56"/>
        <v>0.4</v>
      </c>
      <c r="L49" s="110">
        <v>0.7</v>
      </c>
      <c r="M49" s="110">
        <v>0</v>
      </c>
      <c r="N49" s="110">
        <v>0.3</v>
      </c>
      <c r="O49" s="108" t="e">
        <f t="shared" si="10"/>
        <v>#REF!</v>
      </c>
      <c r="P49" s="108" t="e">
        <f t="shared" si="57"/>
        <v>#REF!</v>
      </c>
      <c r="Q49" s="108" t="e">
        <f t="shared" si="58"/>
        <v>#REF!</v>
      </c>
      <c r="R49" s="108" t="e">
        <f t="shared" si="59"/>
        <v>#REF!</v>
      </c>
      <c r="S49" s="108" t="e">
        <f t="shared" si="60"/>
        <v>#REF!</v>
      </c>
      <c r="T49" s="108" t="e">
        <f t="shared" si="61"/>
        <v>#REF!</v>
      </c>
      <c r="U49" s="115" t="e">
        <f t="shared" si="62"/>
        <v>#REF!</v>
      </c>
      <c r="V49" s="116" t="e">
        <f>VLOOKUP(A49,#REF!,7,0)</f>
        <v>#REF!</v>
      </c>
      <c r="W49" s="116" t="e">
        <f t="shared" si="63"/>
        <v>#REF!</v>
      </c>
      <c r="X49" s="116" t="e">
        <f t="shared" si="64"/>
        <v>#REF!</v>
      </c>
      <c r="Y49" s="116" t="e">
        <f t="shared" si="65"/>
        <v>#REF!</v>
      </c>
      <c r="Z49" s="116">
        <f t="shared" si="66"/>
        <v>65.23</v>
      </c>
      <c r="AA49" s="116">
        <v>36</v>
      </c>
      <c r="AB49" s="116">
        <f t="shared" si="67"/>
        <v>45.230000000000004</v>
      </c>
      <c r="AC49" s="116">
        <v>20</v>
      </c>
      <c r="AD49" s="116">
        <v>-0.22</v>
      </c>
      <c r="AE49" s="116">
        <v>4.3099999999999996</v>
      </c>
      <c r="AF49" s="116">
        <v>-4.53</v>
      </c>
      <c r="AG49" s="116">
        <v>-0.22</v>
      </c>
      <c r="AH49" s="123" t="e">
        <f t="shared" si="68"/>
        <v>#REF!</v>
      </c>
      <c r="AI49" s="124" t="e">
        <f t="shared" si="69"/>
        <v>#REF!</v>
      </c>
      <c r="AJ49" s="123" t="e">
        <f t="shared" si="70"/>
        <v>#REF!</v>
      </c>
      <c r="AK49" s="22">
        <v>9.23</v>
      </c>
      <c r="AL49" s="125" t="e">
        <f t="shared" si="71"/>
        <v>#REF!</v>
      </c>
      <c r="AM49" s="22"/>
      <c r="AN49" s="80" t="e">
        <f t="shared" si="72"/>
        <v>#REF!</v>
      </c>
    </row>
    <row r="50" spans="1:40" ht="16.5" customHeight="1">
      <c r="A50" s="65" t="s">
        <v>136</v>
      </c>
      <c r="B50" s="94"/>
      <c r="C50" s="94"/>
      <c r="D50" s="93" t="s">
        <v>114</v>
      </c>
      <c r="E50" s="95" t="s">
        <v>118</v>
      </c>
      <c r="F50" s="92"/>
      <c r="G50" s="90" t="e">
        <f>VLOOKUP(A50,#REF!,4,0)</f>
        <v>#REF!</v>
      </c>
      <c r="H50" s="90" t="e">
        <f>VLOOKUP(A50,#REF!,5,0)</f>
        <v>#REF!</v>
      </c>
      <c r="I50" s="90" t="e">
        <f>VLOOKUP(A50,#REF!,6,0)</f>
        <v>#REF!</v>
      </c>
      <c r="J50" s="107">
        <v>0.6</v>
      </c>
      <c r="K50" s="107">
        <f t="shared" si="56"/>
        <v>0.4</v>
      </c>
      <c r="L50" s="110">
        <v>0.7</v>
      </c>
      <c r="M50" s="110">
        <v>0</v>
      </c>
      <c r="N50" s="110">
        <v>0.3</v>
      </c>
      <c r="O50" s="108" t="e">
        <f t="shared" si="10"/>
        <v>#REF!</v>
      </c>
      <c r="P50" s="108" t="e">
        <f t="shared" si="57"/>
        <v>#REF!</v>
      </c>
      <c r="Q50" s="108" t="e">
        <f t="shared" si="58"/>
        <v>#REF!</v>
      </c>
      <c r="R50" s="108" t="e">
        <f t="shared" si="59"/>
        <v>#REF!</v>
      </c>
      <c r="S50" s="108" t="e">
        <f t="shared" si="60"/>
        <v>#REF!</v>
      </c>
      <c r="T50" s="108" t="e">
        <f t="shared" si="61"/>
        <v>#REF!</v>
      </c>
      <c r="U50" s="115" t="e">
        <f t="shared" si="62"/>
        <v>#REF!</v>
      </c>
      <c r="V50" s="116" t="e">
        <f>VLOOKUP(A50,#REF!,7,0)</f>
        <v>#REF!</v>
      </c>
      <c r="W50" s="116" t="e">
        <f t="shared" si="63"/>
        <v>#REF!</v>
      </c>
      <c r="X50" s="116" t="e">
        <f t="shared" si="64"/>
        <v>#REF!</v>
      </c>
      <c r="Y50" s="116" t="e">
        <f t="shared" si="65"/>
        <v>#REF!</v>
      </c>
      <c r="Z50" s="116">
        <f t="shared" si="66"/>
        <v>108.74</v>
      </c>
      <c r="AA50" s="116">
        <v>58</v>
      </c>
      <c r="AB50" s="116">
        <f t="shared" si="67"/>
        <v>76.739999999999995</v>
      </c>
      <c r="AC50" s="116">
        <v>32</v>
      </c>
      <c r="AD50" s="116">
        <v>-5.31</v>
      </c>
      <c r="AE50" s="116">
        <v>3.38</v>
      </c>
      <c r="AF50" s="116">
        <v>-8.69</v>
      </c>
      <c r="AG50" s="116">
        <v>-5.31</v>
      </c>
      <c r="AH50" s="123" t="e">
        <f t="shared" si="68"/>
        <v>#REF!</v>
      </c>
      <c r="AI50" s="124" t="e">
        <f t="shared" si="69"/>
        <v>#REF!</v>
      </c>
      <c r="AJ50" s="123" t="e">
        <f t="shared" si="70"/>
        <v>#REF!</v>
      </c>
      <c r="AK50" s="22">
        <v>18.739999999999998</v>
      </c>
      <c r="AL50" s="125" t="e">
        <f t="shared" si="71"/>
        <v>#REF!</v>
      </c>
      <c r="AM50" s="22"/>
      <c r="AN50" s="80" t="e">
        <f t="shared" si="72"/>
        <v>#REF!</v>
      </c>
    </row>
    <row r="51" spans="1:40" ht="16.5" customHeight="1">
      <c r="A51" s="65" t="s">
        <v>137</v>
      </c>
      <c r="B51" s="65" t="s">
        <v>114</v>
      </c>
      <c r="C51" s="93" t="s">
        <v>114</v>
      </c>
      <c r="D51" s="93" t="s">
        <v>114</v>
      </c>
      <c r="E51" s="95" t="s">
        <v>122</v>
      </c>
      <c r="F51" s="92"/>
      <c r="G51" s="90" t="e">
        <f>VLOOKUP(A51,#REF!,4,0)</f>
        <v>#REF!</v>
      </c>
      <c r="H51" s="90" t="e">
        <f>VLOOKUP(A51,#REF!,5,0)</f>
        <v>#REF!</v>
      </c>
      <c r="I51" s="90" t="e">
        <f>VLOOKUP(A51,#REF!,6,0)</f>
        <v>#REF!</v>
      </c>
      <c r="J51" s="107">
        <v>0.8</v>
      </c>
      <c r="K51" s="107">
        <f t="shared" si="56"/>
        <v>0.19999999999999996</v>
      </c>
      <c r="L51" s="110">
        <v>0.8</v>
      </c>
      <c r="M51" s="110">
        <v>0</v>
      </c>
      <c r="N51" s="110">
        <v>0.2</v>
      </c>
      <c r="O51" s="108" t="e">
        <f t="shared" si="10"/>
        <v>#REF!</v>
      </c>
      <c r="P51" s="108" t="e">
        <f t="shared" si="57"/>
        <v>#REF!</v>
      </c>
      <c r="Q51" s="108" t="e">
        <f t="shared" si="58"/>
        <v>#REF!</v>
      </c>
      <c r="R51" s="108" t="e">
        <f t="shared" si="59"/>
        <v>#REF!</v>
      </c>
      <c r="S51" s="108" t="e">
        <f t="shared" si="60"/>
        <v>#REF!</v>
      </c>
      <c r="T51" s="108" t="e">
        <f t="shared" si="61"/>
        <v>#REF!</v>
      </c>
      <c r="U51" s="115" t="e">
        <f t="shared" si="62"/>
        <v>#REF!</v>
      </c>
      <c r="V51" s="116" t="e">
        <f>VLOOKUP(A51,#REF!,7,0)</f>
        <v>#REF!</v>
      </c>
      <c r="W51" s="116" t="e">
        <f t="shared" si="63"/>
        <v>#REF!</v>
      </c>
      <c r="X51" s="116" t="e">
        <f t="shared" si="64"/>
        <v>#REF!</v>
      </c>
      <c r="Y51" s="116" t="e">
        <f t="shared" si="65"/>
        <v>#REF!</v>
      </c>
      <c r="Z51" s="116">
        <f t="shared" si="66"/>
        <v>295.19</v>
      </c>
      <c r="AA51" s="116">
        <v>115</v>
      </c>
      <c r="AB51" s="116">
        <f t="shared" si="67"/>
        <v>221.19</v>
      </c>
      <c r="AC51" s="116">
        <v>74</v>
      </c>
      <c r="AD51" s="116">
        <v>92.45</v>
      </c>
      <c r="AE51" s="116">
        <v>85.54</v>
      </c>
      <c r="AF51" s="116">
        <v>6.91</v>
      </c>
      <c r="AG51" s="116">
        <v>92.45</v>
      </c>
      <c r="AH51" s="123" t="e">
        <f t="shared" si="68"/>
        <v>#REF!</v>
      </c>
      <c r="AI51" s="124" t="e">
        <f t="shared" si="69"/>
        <v>#REF!</v>
      </c>
      <c r="AJ51" s="123" t="e">
        <f t="shared" si="70"/>
        <v>#REF!</v>
      </c>
      <c r="AK51" s="22">
        <v>106.19</v>
      </c>
      <c r="AL51" s="125" t="e">
        <f t="shared" si="71"/>
        <v>#REF!</v>
      </c>
      <c r="AM51" s="22"/>
      <c r="AN51" s="80" t="e">
        <f t="shared" si="72"/>
        <v>#REF!</v>
      </c>
    </row>
    <row r="52" spans="1:40" ht="16.5" customHeight="1">
      <c r="A52" s="65" t="s">
        <v>138</v>
      </c>
      <c r="B52" s="65" t="s">
        <v>114</v>
      </c>
      <c r="C52" s="65"/>
      <c r="D52" s="93" t="s">
        <v>114</v>
      </c>
      <c r="E52" s="95" t="s">
        <v>118</v>
      </c>
      <c r="F52" s="92"/>
      <c r="G52" s="90" t="e">
        <f>VLOOKUP(A52,#REF!,4,0)</f>
        <v>#REF!</v>
      </c>
      <c r="H52" s="90" t="e">
        <f>VLOOKUP(A52,#REF!,5,0)</f>
        <v>#REF!</v>
      </c>
      <c r="I52" s="90" t="e">
        <f>VLOOKUP(A52,#REF!,6,0)</f>
        <v>#REF!</v>
      </c>
      <c r="J52" s="107">
        <v>0.8</v>
      </c>
      <c r="K52" s="107">
        <f t="shared" si="56"/>
        <v>0.19999999999999996</v>
      </c>
      <c r="L52" s="110">
        <v>0.75</v>
      </c>
      <c r="M52" s="110">
        <v>0</v>
      </c>
      <c r="N52" s="110">
        <v>0.25</v>
      </c>
      <c r="O52" s="108" t="e">
        <f t="shared" si="10"/>
        <v>#REF!</v>
      </c>
      <c r="P52" s="108" t="e">
        <f t="shared" si="57"/>
        <v>#REF!</v>
      </c>
      <c r="Q52" s="108" t="e">
        <f t="shared" si="58"/>
        <v>#REF!</v>
      </c>
      <c r="R52" s="108" t="e">
        <f t="shared" si="59"/>
        <v>#REF!</v>
      </c>
      <c r="S52" s="108" t="e">
        <f t="shared" si="60"/>
        <v>#REF!</v>
      </c>
      <c r="T52" s="108" t="e">
        <f t="shared" si="61"/>
        <v>#REF!</v>
      </c>
      <c r="U52" s="115" t="e">
        <f t="shared" si="62"/>
        <v>#REF!</v>
      </c>
      <c r="V52" s="116" t="e">
        <f>VLOOKUP(A52,#REF!,7,0)</f>
        <v>#REF!</v>
      </c>
      <c r="W52" s="116" t="e">
        <f t="shared" si="63"/>
        <v>#REF!</v>
      </c>
      <c r="X52" s="116" t="e">
        <f t="shared" si="64"/>
        <v>#REF!</v>
      </c>
      <c r="Y52" s="116" t="e">
        <f t="shared" si="65"/>
        <v>#REF!</v>
      </c>
      <c r="Z52" s="116">
        <f t="shared" si="66"/>
        <v>158.78</v>
      </c>
      <c r="AA52" s="116">
        <v>83</v>
      </c>
      <c r="AB52" s="116">
        <f t="shared" si="67"/>
        <v>112.78</v>
      </c>
      <c r="AC52" s="116">
        <v>46</v>
      </c>
      <c r="AD52" s="116">
        <v>17.8</v>
      </c>
      <c r="AE52" s="116">
        <v>18.11</v>
      </c>
      <c r="AF52" s="116">
        <v>-0.31</v>
      </c>
      <c r="AG52" s="116">
        <v>17.8</v>
      </c>
      <c r="AH52" s="123" t="e">
        <f t="shared" si="68"/>
        <v>#REF!</v>
      </c>
      <c r="AI52" s="124" t="e">
        <f t="shared" si="69"/>
        <v>#REF!</v>
      </c>
      <c r="AJ52" s="123" t="e">
        <f t="shared" si="70"/>
        <v>#REF!</v>
      </c>
      <c r="AK52" s="22">
        <v>29.78</v>
      </c>
      <c r="AL52" s="125" t="e">
        <f t="shared" si="71"/>
        <v>#REF!</v>
      </c>
      <c r="AM52" s="22"/>
      <c r="AN52" s="80" t="e">
        <f t="shared" si="72"/>
        <v>#REF!</v>
      </c>
    </row>
    <row r="53" spans="1:40" s="73" customFormat="1" ht="16.5" customHeight="1">
      <c r="A53" s="54" t="s">
        <v>139</v>
      </c>
      <c r="B53" s="54"/>
      <c r="C53" s="54"/>
      <c r="D53" s="96"/>
      <c r="E53" s="96"/>
      <c r="F53" s="54"/>
      <c r="G53" s="97" t="e">
        <f>SUM(G55:G65)</f>
        <v>#REF!</v>
      </c>
      <c r="H53" s="97" t="e">
        <f>SUM(H55:H65)</f>
        <v>#REF!</v>
      </c>
      <c r="I53" s="97" t="e">
        <f>SUM(I55:I65)</f>
        <v>#REF!</v>
      </c>
      <c r="J53" s="111"/>
      <c r="K53" s="111"/>
      <c r="L53" s="111"/>
      <c r="M53" s="111"/>
      <c r="N53" s="111"/>
      <c r="O53" s="104" t="e">
        <f t="shared" ref="O53:AG53" si="73">SUM(O55:O65)</f>
        <v>#REF!</v>
      </c>
      <c r="P53" s="104" t="e">
        <f t="shared" si="73"/>
        <v>#REF!</v>
      </c>
      <c r="Q53" s="104" t="e">
        <f t="shared" si="73"/>
        <v>#REF!</v>
      </c>
      <c r="R53" s="104" t="e">
        <f t="shared" si="73"/>
        <v>#REF!</v>
      </c>
      <c r="S53" s="104" t="e">
        <f t="shared" si="73"/>
        <v>#REF!</v>
      </c>
      <c r="T53" s="104" t="e">
        <f t="shared" si="73"/>
        <v>#REF!</v>
      </c>
      <c r="U53" s="104" t="e">
        <f t="shared" si="73"/>
        <v>#REF!</v>
      </c>
      <c r="V53" s="104" t="e">
        <f t="shared" si="73"/>
        <v>#REF!</v>
      </c>
      <c r="W53" s="104" t="e">
        <f t="shared" si="73"/>
        <v>#REF!</v>
      </c>
      <c r="X53" s="104" t="e">
        <f t="shared" si="73"/>
        <v>#REF!</v>
      </c>
      <c r="Y53" s="104" t="e">
        <f t="shared" si="73"/>
        <v>#REF!</v>
      </c>
      <c r="Z53" s="104">
        <f t="shared" si="73"/>
        <v>2921.9700000000003</v>
      </c>
      <c r="AA53" s="104">
        <f t="shared" si="73"/>
        <v>1198</v>
      </c>
      <c r="AB53" s="104">
        <f t="shared" si="73"/>
        <v>2133.9699999999998</v>
      </c>
      <c r="AC53" s="104">
        <f t="shared" si="73"/>
        <v>788</v>
      </c>
      <c r="AD53" s="104">
        <f t="shared" si="73"/>
        <v>664.1</v>
      </c>
      <c r="AE53" s="104">
        <f t="shared" si="73"/>
        <v>616.57000000000016</v>
      </c>
      <c r="AF53" s="104">
        <f t="shared" si="73"/>
        <v>47.529999999999994</v>
      </c>
      <c r="AG53" s="104">
        <f t="shared" si="73"/>
        <v>664.1</v>
      </c>
      <c r="AH53" s="104" t="e">
        <f t="shared" ref="AH53:AM53" si="74">SUM(AH55:AH65)</f>
        <v>#REF!</v>
      </c>
      <c r="AI53" s="104" t="e">
        <f t="shared" si="74"/>
        <v>#REF!</v>
      </c>
      <c r="AJ53" s="104" t="e">
        <f t="shared" si="74"/>
        <v>#REF!</v>
      </c>
      <c r="AK53" s="104">
        <f t="shared" si="74"/>
        <v>935.97</v>
      </c>
      <c r="AL53" s="128" t="e">
        <f t="shared" si="74"/>
        <v>#REF!</v>
      </c>
      <c r="AM53" s="104" t="e">
        <f t="shared" si="74"/>
        <v>#REF!</v>
      </c>
    </row>
    <row r="54" spans="1:40" s="73" customFormat="1" ht="24" customHeight="1">
      <c r="A54" s="54" t="s">
        <v>102</v>
      </c>
      <c r="B54" s="54"/>
      <c r="C54" s="54"/>
      <c r="D54" s="96"/>
      <c r="E54" s="96"/>
      <c r="F54" s="54"/>
      <c r="G54" s="97" t="e">
        <f>SUM(G55:G56)</f>
        <v>#REF!</v>
      </c>
      <c r="H54" s="97" t="e">
        <f>SUM(H55:H56)</f>
        <v>#REF!</v>
      </c>
      <c r="I54" s="97" t="e">
        <f>SUM(I55:I56)</f>
        <v>#REF!</v>
      </c>
      <c r="J54" s="111"/>
      <c r="K54" s="111"/>
      <c r="L54" s="111"/>
      <c r="M54" s="111"/>
      <c r="N54" s="111"/>
      <c r="O54" s="104" t="e">
        <f t="shared" ref="O54:AG54" si="75">SUM(O55:O56)</f>
        <v>#REF!</v>
      </c>
      <c r="P54" s="104" t="e">
        <f t="shared" si="75"/>
        <v>#REF!</v>
      </c>
      <c r="Q54" s="104" t="e">
        <f t="shared" si="75"/>
        <v>#REF!</v>
      </c>
      <c r="R54" s="104" t="e">
        <f t="shared" si="75"/>
        <v>#REF!</v>
      </c>
      <c r="S54" s="104" t="e">
        <f t="shared" si="75"/>
        <v>#REF!</v>
      </c>
      <c r="T54" s="104" t="e">
        <f t="shared" si="75"/>
        <v>#REF!</v>
      </c>
      <c r="U54" s="104" t="e">
        <f t="shared" si="75"/>
        <v>#REF!</v>
      </c>
      <c r="V54" s="104" t="e">
        <f t="shared" si="75"/>
        <v>#REF!</v>
      </c>
      <c r="W54" s="104" t="e">
        <f t="shared" si="75"/>
        <v>#REF!</v>
      </c>
      <c r="X54" s="104" t="e">
        <f t="shared" si="75"/>
        <v>#REF!</v>
      </c>
      <c r="Y54" s="104" t="e">
        <f t="shared" si="75"/>
        <v>#REF!</v>
      </c>
      <c r="Z54" s="104">
        <f t="shared" si="75"/>
        <v>128.04999999999998</v>
      </c>
      <c r="AA54" s="104">
        <f t="shared" si="75"/>
        <v>50</v>
      </c>
      <c r="AB54" s="104">
        <f t="shared" si="75"/>
        <v>114.05</v>
      </c>
      <c r="AC54" s="104">
        <f t="shared" si="75"/>
        <v>14</v>
      </c>
      <c r="AD54" s="104">
        <f t="shared" si="75"/>
        <v>25.43</v>
      </c>
      <c r="AE54" s="104">
        <f t="shared" si="75"/>
        <v>24.75</v>
      </c>
      <c r="AF54" s="104">
        <f t="shared" si="75"/>
        <v>0.67999999999999994</v>
      </c>
      <c r="AG54" s="104">
        <f t="shared" si="75"/>
        <v>25.43</v>
      </c>
      <c r="AH54" s="104" t="e">
        <f t="shared" ref="AH54:AM54" si="76">SUM(AH55:AH56)</f>
        <v>#REF!</v>
      </c>
      <c r="AI54" s="104" t="e">
        <f t="shared" si="76"/>
        <v>#REF!</v>
      </c>
      <c r="AJ54" s="104" t="e">
        <f t="shared" si="76"/>
        <v>#REF!</v>
      </c>
      <c r="AK54" s="104">
        <f t="shared" si="76"/>
        <v>64.05</v>
      </c>
      <c r="AL54" s="128" t="e">
        <f t="shared" si="76"/>
        <v>#REF!</v>
      </c>
      <c r="AM54" s="104" t="e">
        <f t="shared" si="76"/>
        <v>#REF!</v>
      </c>
    </row>
    <row r="55" spans="1:40" ht="16.5" customHeight="1">
      <c r="A55" s="65" t="s">
        <v>140</v>
      </c>
      <c r="B55" s="65"/>
      <c r="C55" s="65"/>
      <c r="D55" s="93"/>
      <c r="E55" s="93"/>
      <c r="F55" s="92"/>
      <c r="G55" s="90" t="e">
        <f>VLOOKUP(A55,#REF!,4,0)</f>
        <v>#REF!</v>
      </c>
      <c r="H55" s="90" t="e">
        <f>VLOOKUP(A55,#REF!,5,0)</f>
        <v>#REF!</v>
      </c>
      <c r="I55" s="90" t="e">
        <f>VLOOKUP(A55,#REF!,6,0)</f>
        <v>#REF!</v>
      </c>
      <c r="J55" s="107">
        <v>0.6</v>
      </c>
      <c r="K55" s="107">
        <f t="shared" ref="K55:K65" si="77">1-J55</f>
        <v>0.4</v>
      </c>
      <c r="L55" s="108">
        <v>0</v>
      </c>
      <c r="M55" s="108">
        <v>1</v>
      </c>
      <c r="N55" s="108">
        <v>0</v>
      </c>
      <c r="O55" s="108" t="e">
        <f t="shared" si="10"/>
        <v>#REF!</v>
      </c>
      <c r="P55" s="108" t="e">
        <f t="shared" ref="P55:P65" si="78">ROUND(J55*(H55*0.2+I55*0.16),2)</f>
        <v>#REF!</v>
      </c>
      <c r="Q55" s="108" t="e">
        <f t="shared" ref="Q55:Q65" si="79">ROUND(K55*L55*(H55*0.2+I55*0.16),2)</f>
        <v>#REF!</v>
      </c>
      <c r="R55" s="108" t="e">
        <f t="shared" ref="R55:R65" si="80">ROUND(K55*M55*(H55*0.2+I55*0.16),2)</f>
        <v>#REF!</v>
      </c>
      <c r="S55" s="108" t="e">
        <f t="shared" ref="S55:S65" si="81">ROUND(K55*N55*(H55*0.2+I55*0.16),2)</f>
        <v>#REF!</v>
      </c>
      <c r="T55" s="108" t="e">
        <f t="shared" ref="T55:T65" si="82">R55+S55</f>
        <v>#REF!</v>
      </c>
      <c r="U55" s="115" t="e">
        <f t="shared" ref="U55:U65" si="83">ROUND((H55*0.2+I55*0.16),2)</f>
        <v>#REF!</v>
      </c>
      <c r="V55" s="116" t="e">
        <f>VLOOKUP(A55,#REF!,7,0)</f>
        <v>#REF!</v>
      </c>
      <c r="W55" s="116" t="e">
        <f t="shared" ref="W55:W65" si="84">X55+Y55</f>
        <v>#REF!</v>
      </c>
      <c r="X55" s="116" t="e">
        <f t="shared" ref="X55:X65" si="85">P55+V55</f>
        <v>#REF!</v>
      </c>
      <c r="Y55" s="116" t="e">
        <f t="shared" ref="Y55:Y65" si="86">Q55</f>
        <v>#REF!</v>
      </c>
      <c r="Z55" s="116">
        <f t="shared" ref="Z55:Z65" si="87">AB55+AC55</f>
        <v>122.57</v>
      </c>
      <c r="AA55" s="116">
        <v>50</v>
      </c>
      <c r="AB55" s="116">
        <f t="shared" ref="AB55:AB65" si="88">AA55+AK55</f>
        <v>108.57</v>
      </c>
      <c r="AC55" s="116">
        <v>14</v>
      </c>
      <c r="AD55" s="116">
        <v>22.43</v>
      </c>
      <c r="AE55" s="116">
        <v>22.25</v>
      </c>
      <c r="AF55" s="116">
        <v>0.18</v>
      </c>
      <c r="AG55" s="116">
        <v>22.43</v>
      </c>
      <c r="AH55" s="123" t="e">
        <f t="shared" ref="AH55:AH65" si="89">AI55+AJ55</f>
        <v>#REF!</v>
      </c>
      <c r="AI55" s="124" t="e">
        <f t="shared" ref="AI55:AI65" si="90">P55-AA55+V55</f>
        <v>#REF!</v>
      </c>
      <c r="AJ55" s="123" t="e">
        <f t="shared" ref="AJ55:AJ65" si="91">Q55-AC55</f>
        <v>#REF!</v>
      </c>
      <c r="AK55" s="22">
        <v>58.57</v>
      </c>
      <c r="AL55" s="125" t="e">
        <f t="shared" ref="AL55:AL65" si="92">W55-Z55</f>
        <v>#REF!</v>
      </c>
      <c r="AM55" s="127" t="e">
        <f>AK55-AI55</f>
        <v>#REF!</v>
      </c>
      <c r="AN55" s="80" t="e">
        <f t="shared" ref="AN55:AN65" si="93">AL55+AC55</f>
        <v>#REF!</v>
      </c>
    </row>
    <row r="56" spans="1:40" ht="16.5" customHeight="1">
      <c r="A56" s="65" t="s">
        <v>141</v>
      </c>
      <c r="B56" s="65"/>
      <c r="C56" s="65"/>
      <c r="D56" s="93" t="s">
        <v>105</v>
      </c>
      <c r="E56" s="95" t="s">
        <v>118</v>
      </c>
      <c r="F56" s="92"/>
      <c r="G56" s="90" t="e">
        <f>VLOOKUP(A56,#REF!,4,0)</f>
        <v>#REF!</v>
      </c>
      <c r="H56" s="90" t="e">
        <f>VLOOKUP(A56,#REF!,5,0)</f>
        <v>#REF!</v>
      </c>
      <c r="I56" s="90" t="e">
        <f>VLOOKUP(A56,#REF!,6,0)</f>
        <v>#REF!</v>
      </c>
      <c r="J56" s="107">
        <v>0.6</v>
      </c>
      <c r="K56" s="107">
        <f t="shared" si="77"/>
        <v>0.4</v>
      </c>
      <c r="L56" s="110">
        <v>0.4</v>
      </c>
      <c r="M56" s="108">
        <v>0.6</v>
      </c>
      <c r="N56" s="108"/>
      <c r="O56" s="108" t="e">
        <f t="shared" si="10"/>
        <v>#REF!</v>
      </c>
      <c r="P56" s="108" t="e">
        <f t="shared" si="78"/>
        <v>#REF!</v>
      </c>
      <c r="Q56" s="108" t="e">
        <f t="shared" si="79"/>
        <v>#REF!</v>
      </c>
      <c r="R56" s="108" t="e">
        <f t="shared" si="80"/>
        <v>#REF!</v>
      </c>
      <c r="S56" s="108" t="e">
        <f t="shared" si="81"/>
        <v>#REF!</v>
      </c>
      <c r="T56" s="108" t="e">
        <f t="shared" si="82"/>
        <v>#REF!</v>
      </c>
      <c r="U56" s="115" t="e">
        <f t="shared" si="83"/>
        <v>#REF!</v>
      </c>
      <c r="V56" s="116" t="e">
        <f>VLOOKUP(A56,#REF!,7,0)</f>
        <v>#REF!</v>
      </c>
      <c r="W56" s="116" t="e">
        <f t="shared" si="84"/>
        <v>#REF!</v>
      </c>
      <c r="X56" s="116" t="e">
        <f t="shared" si="85"/>
        <v>#REF!</v>
      </c>
      <c r="Y56" s="116" t="e">
        <f t="shared" si="86"/>
        <v>#REF!</v>
      </c>
      <c r="Z56" s="116">
        <f t="shared" si="87"/>
        <v>5.48</v>
      </c>
      <c r="AA56" s="116">
        <v>0</v>
      </c>
      <c r="AB56" s="116">
        <f t="shared" si="88"/>
        <v>5.48</v>
      </c>
      <c r="AC56" s="116">
        <v>0</v>
      </c>
      <c r="AD56" s="116">
        <v>3</v>
      </c>
      <c r="AE56" s="116">
        <v>2.5</v>
      </c>
      <c r="AF56" s="116">
        <v>0.5</v>
      </c>
      <c r="AG56" s="116">
        <v>3</v>
      </c>
      <c r="AH56" s="123" t="e">
        <f t="shared" si="89"/>
        <v>#REF!</v>
      </c>
      <c r="AI56" s="124" t="e">
        <f t="shared" si="90"/>
        <v>#REF!</v>
      </c>
      <c r="AJ56" s="123" t="e">
        <f t="shared" si="91"/>
        <v>#REF!</v>
      </c>
      <c r="AK56" s="22">
        <v>5.48</v>
      </c>
      <c r="AL56" s="125" t="e">
        <f t="shared" si="92"/>
        <v>#REF!</v>
      </c>
      <c r="AM56" s="127" t="e">
        <f>AK56-AH56-AC56</f>
        <v>#REF!</v>
      </c>
      <c r="AN56" s="80" t="e">
        <f t="shared" si="93"/>
        <v>#REF!</v>
      </c>
    </row>
    <row r="57" spans="1:40" ht="16.5" customHeight="1">
      <c r="A57" s="65" t="s">
        <v>142</v>
      </c>
      <c r="B57" s="99"/>
      <c r="C57" s="99"/>
      <c r="D57" s="93" t="s">
        <v>114</v>
      </c>
      <c r="E57" s="95" t="s">
        <v>118</v>
      </c>
      <c r="F57" s="92"/>
      <c r="G57" s="90" t="e">
        <f>VLOOKUP(A57,#REF!,4,0)</f>
        <v>#REF!</v>
      </c>
      <c r="H57" s="90" t="e">
        <f>VLOOKUP(A57,#REF!,5,0)</f>
        <v>#REF!</v>
      </c>
      <c r="I57" s="90" t="e">
        <f>VLOOKUP(A57,#REF!,6,0)</f>
        <v>#REF!</v>
      </c>
      <c r="J57" s="107">
        <v>0.6</v>
      </c>
      <c r="K57" s="107">
        <f t="shared" si="77"/>
        <v>0.4</v>
      </c>
      <c r="L57" s="110">
        <v>0.75</v>
      </c>
      <c r="M57" s="110">
        <v>0</v>
      </c>
      <c r="N57" s="110">
        <v>0.25</v>
      </c>
      <c r="O57" s="108" t="e">
        <f t="shared" si="10"/>
        <v>#REF!</v>
      </c>
      <c r="P57" s="108" t="e">
        <f t="shared" si="78"/>
        <v>#REF!</v>
      </c>
      <c r="Q57" s="108" t="e">
        <f t="shared" si="79"/>
        <v>#REF!</v>
      </c>
      <c r="R57" s="108" t="e">
        <f t="shared" si="80"/>
        <v>#REF!</v>
      </c>
      <c r="S57" s="108" t="e">
        <f t="shared" si="81"/>
        <v>#REF!</v>
      </c>
      <c r="T57" s="108" t="e">
        <f t="shared" si="82"/>
        <v>#REF!</v>
      </c>
      <c r="U57" s="115" t="e">
        <f t="shared" si="83"/>
        <v>#REF!</v>
      </c>
      <c r="V57" s="116" t="e">
        <f>VLOOKUP(A57,#REF!,7,0)</f>
        <v>#REF!</v>
      </c>
      <c r="W57" s="116" t="e">
        <f t="shared" si="84"/>
        <v>#REF!</v>
      </c>
      <c r="X57" s="116" t="e">
        <f t="shared" si="85"/>
        <v>#REF!</v>
      </c>
      <c r="Y57" s="116" t="e">
        <f t="shared" si="86"/>
        <v>#REF!</v>
      </c>
      <c r="Z57" s="116">
        <f t="shared" si="87"/>
        <v>234.31</v>
      </c>
      <c r="AA57" s="116">
        <v>92</v>
      </c>
      <c r="AB57" s="116">
        <f t="shared" si="88"/>
        <v>174.31</v>
      </c>
      <c r="AC57" s="116">
        <v>60</v>
      </c>
      <c r="AD57" s="116">
        <v>36.770000000000003</v>
      </c>
      <c r="AE57" s="116">
        <v>37.75</v>
      </c>
      <c r="AF57" s="116">
        <v>-0.98</v>
      </c>
      <c r="AG57" s="116">
        <v>36.770000000000003</v>
      </c>
      <c r="AH57" s="123" t="e">
        <f t="shared" si="89"/>
        <v>#REF!</v>
      </c>
      <c r="AI57" s="124" t="e">
        <f t="shared" si="90"/>
        <v>#REF!</v>
      </c>
      <c r="AJ57" s="123" t="e">
        <f t="shared" si="91"/>
        <v>#REF!</v>
      </c>
      <c r="AK57" s="22">
        <v>82.31</v>
      </c>
      <c r="AL57" s="125" t="e">
        <f t="shared" si="92"/>
        <v>#REF!</v>
      </c>
      <c r="AM57" s="22"/>
      <c r="AN57" s="80" t="e">
        <f t="shared" si="93"/>
        <v>#REF!</v>
      </c>
    </row>
    <row r="58" spans="1:40" ht="16.5" customHeight="1">
      <c r="A58" s="65" t="s">
        <v>143</v>
      </c>
      <c r="B58" s="65" t="s">
        <v>114</v>
      </c>
      <c r="C58" s="65" t="s">
        <v>114</v>
      </c>
      <c r="D58" s="93" t="s">
        <v>114</v>
      </c>
      <c r="E58" s="95" t="s">
        <v>122</v>
      </c>
      <c r="F58" s="92"/>
      <c r="G58" s="90" t="e">
        <f>VLOOKUP(A58,#REF!,4,0)</f>
        <v>#REF!</v>
      </c>
      <c r="H58" s="90" t="e">
        <f>VLOOKUP(A58,#REF!,5,0)</f>
        <v>#REF!</v>
      </c>
      <c r="I58" s="90" t="e">
        <f>VLOOKUP(A58,#REF!,6,0)</f>
        <v>#REF!</v>
      </c>
      <c r="J58" s="107">
        <v>0.8</v>
      </c>
      <c r="K58" s="107">
        <f t="shared" si="77"/>
        <v>0.19999999999999996</v>
      </c>
      <c r="L58" s="110">
        <v>0.8</v>
      </c>
      <c r="M58" s="110">
        <v>0</v>
      </c>
      <c r="N58" s="110">
        <v>0.2</v>
      </c>
      <c r="O58" s="108" t="e">
        <f t="shared" si="10"/>
        <v>#REF!</v>
      </c>
      <c r="P58" s="108" t="e">
        <f t="shared" si="78"/>
        <v>#REF!</v>
      </c>
      <c r="Q58" s="108" t="e">
        <f t="shared" si="79"/>
        <v>#REF!</v>
      </c>
      <c r="R58" s="108" t="e">
        <f t="shared" si="80"/>
        <v>#REF!</v>
      </c>
      <c r="S58" s="108" t="e">
        <f t="shared" si="81"/>
        <v>#REF!</v>
      </c>
      <c r="T58" s="108" t="e">
        <f t="shared" si="82"/>
        <v>#REF!</v>
      </c>
      <c r="U58" s="115" t="e">
        <f t="shared" si="83"/>
        <v>#REF!</v>
      </c>
      <c r="V58" s="116" t="e">
        <f>VLOOKUP(A58,#REF!,7,0)</f>
        <v>#REF!</v>
      </c>
      <c r="W58" s="116" t="e">
        <f t="shared" si="84"/>
        <v>#REF!</v>
      </c>
      <c r="X58" s="116" t="e">
        <f t="shared" si="85"/>
        <v>#REF!</v>
      </c>
      <c r="Y58" s="116" t="e">
        <f t="shared" si="86"/>
        <v>#REF!</v>
      </c>
      <c r="Z58" s="116">
        <f t="shared" si="87"/>
        <v>417.94</v>
      </c>
      <c r="AA58" s="116">
        <v>169</v>
      </c>
      <c r="AB58" s="116">
        <f t="shared" si="88"/>
        <v>307.94</v>
      </c>
      <c r="AC58" s="116">
        <v>110</v>
      </c>
      <c r="AD58" s="116">
        <v>104.67</v>
      </c>
      <c r="AE58" s="116">
        <v>94.68</v>
      </c>
      <c r="AF58" s="116">
        <v>9.99</v>
      </c>
      <c r="AG58" s="116">
        <v>104.67</v>
      </c>
      <c r="AH58" s="123" t="e">
        <f t="shared" si="89"/>
        <v>#REF!</v>
      </c>
      <c r="AI58" s="124" t="e">
        <f t="shared" si="90"/>
        <v>#REF!</v>
      </c>
      <c r="AJ58" s="123" t="e">
        <f t="shared" si="91"/>
        <v>#REF!</v>
      </c>
      <c r="AK58" s="22">
        <v>138.94</v>
      </c>
      <c r="AL58" s="125" t="e">
        <f t="shared" si="92"/>
        <v>#REF!</v>
      </c>
      <c r="AM58" s="22"/>
      <c r="AN58" s="80" t="e">
        <f t="shared" si="93"/>
        <v>#REF!</v>
      </c>
    </row>
    <row r="59" spans="1:40" ht="16.5" customHeight="1">
      <c r="A59" s="65" t="s">
        <v>144</v>
      </c>
      <c r="B59" s="65" t="s">
        <v>114</v>
      </c>
      <c r="C59" s="65" t="s">
        <v>114</v>
      </c>
      <c r="D59" s="93" t="s">
        <v>114</v>
      </c>
      <c r="E59" s="95" t="s">
        <v>122</v>
      </c>
      <c r="F59" s="92"/>
      <c r="G59" s="90" t="e">
        <f>VLOOKUP(A59,#REF!,4,0)</f>
        <v>#REF!</v>
      </c>
      <c r="H59" s="90" t="e">
        <f>VLOOKUP(A59,#REF!,5,0)</f>
        <v>#REF!</v>
      </c>
      <c r="I59" s="90" t="e">
        <f>VLOOKUP(A59,#REF!,6,0)</f>
        <v>#REF!</v>
      </c>
      <c r="J59" s="107">
        <v>0.8</v>
      </c>
      <c r="K59" s="107">
        <f t="shared" si="77"/>
        <v>0.19999999999999996</v>
      </c>
      <c r="L59" s="110">
        <v>0.8</v>
      </c>
      <c r="M59" s="110">
        <v>0</v>
      </c>
      <c r="N59" s="110">
        <v>0.2</v>
      </c>
      <c r="O59" s="108" t="e">
        <f t="shared" si="10"/>
        <v>#REF!</v>
      </c>
      <c r="P59" s="108" t="e">
        <f t="shared" si="78"/>
        <v>#REF!</v>
      </c>
      <c r="Q59" s="108" t="e">
        <f t="shared" si="79"/>
        <v>#REF!</v>
      </c>
      <c r="R59" s="108" t="e">
        <f t="shared" si="80"/>
        <v>#REF!</v>
      </c>
      <c r="S59" s="108" t="e">
        <f t="shared" si="81"/>
        <v>#REF!</v>
      </c>
      <c r="T59" s="108" t="e">
        <f t="shared" si="82"/>
        <v>#REF!</v>
      </c>
      <c r="U59" s="115" t="e">
        <f t="shared" si="83"/>
        <v>#REF!</v>
      </c>
      <c r="V59" s="116" t="e">
        <f>VLOOKUP(A59,#REF!,7,0)</f>
        <v>#REF!</v>
      </c>
      <c r="W59" s="116" t="e">
        <f t="shared" si="84"/>
        <v>#REF!</v>
      </c>
      <c r="X59" s="116" t="e">
        <f t="shared" si="85"/>
        <v>#REF!</v>
      </c>
      <c r="Y59" s="116" t="e">
        <f t="shared" si="86"/>
        <v>#REF!</v>
      </c>
      <c r="Z59" s="116">
        <f t="shared" si="87"/>
        <v>534.37</v>
      </c>
      <c r="AA59" s="116">
        <v>228</v>
      </c>
      <c r="AB59" s="116">
        <f t="shared" si="88"/>
        <v>386.37</v>
      </c>
      <c r="AC59" s="116">
        <v>148</v>
      </c>
      <c r="AD59" s="116">
        <v>100.27</v>
      </c>
      <c r="AE59" s="116">
        <v>99.8</v>
      </c>
      <c r="AF59" s="116">
        <v>0.47000000000000203</v>
      </c>
      <c r="AG59" s="116">
        <v>100.27</v>
      </c>
      <c r="AH59" s="123" t="e">
        <f t="shared" si="89"/>
        <v>#REF!</v>
      </c>
      <c r="AI59" s="124" t="e">
        <f t="shared" si="90"/>
        <v>#REF!</v>
      </c>
      <c r="AJ59" s="123" t="e">
        <f t="shared" si="91"/>
        <v>#REF!</v>
      </c>
      <c r="AK59" s="22">
        <v>158.37</v>
      </c>
      <c r="AL59" s="125" t="e">
        <f t="shared" si="92"/>
        <v>#REF!</v>
      </c>
      <c r="AM59" s="22"/>
      <c r="AN59" s="80" t="e">
        <f t="shared" si="93"/>
        <v>#REF!</v>
      </c>
    </row>
    <row r="60" spans="1:40" ht="16.5" customHeight="1">
      <c r="A60" s="65" t="s">
        <v>145</v>
      </c>
      <c r="B60" s="99"/>
      <c r="C60" s="65" t="s">
        <v>114</v>
      </c>
      <c r="D60" s="93" t="s">
        <v>114</v>
      </c>
      <c r="E60" s="95" t="s">
        <v>122</v>
      </c>
      <c r="F60" s="92"/>
      <c r="G60" s="90" t="e">
        <f>VLOOKUP(A60,#REF!,4,0)</f>
        <v>#REF!</v>
      </c>
      <c r="H60" s="90" t="e">
        <f>VLOOKUP(A60,#REF!,5,0)</f>
        <v>#REF!</v>
      </c>
      <c r="I60" s="90" t="e">
        <f>VLOOKUP(A60,#REF!,6,0)</f>
        <v>#REF!</v>
      </c>
      <c r="J60" s="107">
        <v>0.6</v>
      </c>
      <c r="K60" s="107">
        <f t="shared" si="77"/>
        <v>0.4</v>
      </c>
      <c r="L60" s="110">
        <v>0.8</v>
      </c>
      <c r="M60" s="110">
        <v>0</v>
      </c>
      <c r="N60" s="110">
        <v>0.2</v>
      </c>
      <c r="O60" s="108" t="e">
        <f t="shared" si="10"/>
        <v>#REF!</v>
      </c>
      <c r="P60" s="108" t="e">
        <f t="shared" si="78"/>
        <v>#REF!</v>
      </c>
      <c r="Q60" s="108" t="e">
        <f t="shared" si="79"/>
        <v>#REF!</v>
      </c>
      <c r="R60" s="108" t="e">
        <f t="shared" si="80"/>
        <v>#REF!</v>
      </c>
      <c r="S60" s="108" t="e">
        <f t="shared" si="81"/>
        <v>#REF!</v>
      </c>
      <c r="T60" s="108" t="e">
        <f t="shared" si="82"/>
        <v>#REF!</v>
      </c>
      <c r="U60" s="115" t="e">
        <f t="shared" si="83"/>
        <v>#REF!</v>
      </c>
      <c r="V60" s="116" t="e">
        <f>VLOOKUP(A60,#REF!,7,0)</f>
        <v>#REF!</v>
      </c>
      <c r="W60" s="116" t="e">
        <f t="shared" si="84"/>
        <v>#REF!</v>
      </c>
      <c r="X60" s="116" t="e">
        <f t="shared" si="85"/>
        <v>#REF!</v>
      </c>
      <c r="Y60" s="116" t="e">
        <f t="shared" si="86"/>
        <v>#REF!</v>
      </c>
      <c r="Z60" s="116">
        <f t="shared" si="87"/>
        <v>315.01</v>
      </c>
      <c r="AA60" s="116">
        <v>119</v>
      </c>
      <c r="AB60" s="116">
        <f t="shared" si="88"/>
        <v>238.01</v>
      </c>
      <c r="AC60" s="116">
        <v>77</v>
      </c>
      <c r="AD60" s="116">
        <v>97.34</v>
      </c>
      <c r="AE60" s="116">
        <v>82.75</v>
      </c>
      <c r="AF60" s="116">
        <v>14.59</v>
      </c>
      <c r="AG60" s="116">
        <v>97.34</v>
      </c>
      <c r="AH60" s="123" t="e">
        <f t="shared" si="89"/>
        <v>#REF!</v>
      </c>
      <c r="AI60" s="124" t="e">
        <f t="shared" si="90"/>
        <v>#REF!</v>
      </c>
      <c r="AJ60" s="123" t="e">
        <f t="shared" si="91"/>
        <v>#REF!</v>
      </c>
      <c r="AK60" s="22">
        <v>119.01</v>
      </c>
      <c r="AL60" s="125" t="e">
        <f t="shared" si="92"/>
        <v>#REF!</v>
      </c>
      <c r="AM60" s="22"/>
      <c r="AN60" s="80" t="e">
        <f t="shared" si="93"/>
        <v>#REF!</v>
      </c>
    </row>
    <row r="61" spans="1:40" ht="16.5" customHeight="1">
      <c r="A61" s="65" t="s">
        <v>146</v>
      </c>
      <c r="B61" s="99"/>
      <c r="C61" s="65" t="s">
        <v>114</v>
      </c>
      <c r="D61" s="93" t="s">
        <v>114</v>
      </c>
      <c r="E61" s="95" t="s">
        <v>122</v>
      </c>
      <c r="F61" s="92"/>
      <c r="G61" s="90" t="e">
        <f>VLOOKUP(A61,#REF!,4,0)</f>
        <v>#REF!</v>
      </c>
      <c r="H61" s="90" t="e">
        <f>VLOOKUP(A61,#REF!,5,0)</f>
        <v>#REF!</v>
      </c>
      <c r="I61" s="90" t="e">
        <f>VLOOKUP(A61,#REF!,6,0)</f>
        <v>#REF!</v>
      </c>
      <c r="J61" s="107">
        <v>0.6</v>
      </c>
      <c r="K61" s="107">
        <f t="shared" si="77"/>
        <v>0.4</v>
      </c>
      <c r="L61" s="110">
        <v>0.8</v>
      </c>
      <c r="M61" s="110">
        <v>0</v>
      </c>
      <c r="N61" s="110">
        <v>0.2</v>
      </c>
      <c r="O61" s="108" t="e">
        <f t="shared" si="10"/>
        <v>#REF!</v>
      </c>
      <c r="P61" s="108" t="e">
        <f t="shared" si="78"/>
        <v>#REF!</v>
      </c>
      <c r="Q61" s="108" t="e">
        <f t="shared" si="79"/>
        <v>#REF!</v>
      </c>
      <c r="R61" s="108" t="e">
        <f t="shared" si="80"/>
        <v>#REF!</v>
      </c>
      <c r="S61" s="108" t="e">
        <f t="shared" si="81"/>
        <v>#REF!</v>
      </c>
      <c r="T61" s="108" t="e">
        <f t="shared" si="82"/>
        <v>#REF!</v>
      </c>
      <c r="U61" s="115" t="e">
        <f t="shared" si="83"/>
        <v>#REF!</v>
      </c>
      <c r="V61" s="116" t="e">
        <f>VLOOKUP(A61,#REF!,7,0)</f>
        <v>#REF!</v>
      </c>
      <c r="W61" s="116" t="e">
        <f t="shared" si="84"/>
        <v>#REF!</v>
      </c>
      <c r="X61" s="116" t="e">
        <f t="shared" si="85"/>
        <v>#REF!</v>
      </c>
      <c r="Y61" s="116" t="e">
        <f t="shared" si="86"/>
        <v>#REF!</v>
      </c>
      <c r="Z61" s="116">
        <f t="shared" si="87"/>
        <v>339.81</v>
      </c>
      <c r="AA61" s="116">
        <v>124</v>
      </c>
      <c r="AB61" s="116">
        <f t="shared" si="88"/>
        <v>259.81</v>
      </c>
      <c r="AC61" s="116">
        <v>80</v>
      </c>
      <c r="AD61" s="116">
        <v>96.1</v>
      </c>
      <c r="AE61" s="116">
        <v>82.62</v>
      </c>
      <c r="AF61" s="116">
        <v>13.48</v>
      </c>
      <c r="AG61" s="116">
        <v>96.1</v>
      </c>
      <c r="AH61" s="123" t="e">
        <f t="shared" si="89"/>
        <v>#REF!</v>
      </c>
      <c r="AI61" s="124" t="e">
        <f t="shared" si="90"/>
        <v>#REF!</v>
      </c>
      <c r="AJ61" s="123" t="e">
        <f t="shared" si="91"/>
        <v>#REF!</v>
      </c>
      <c r="AK61" s="22">
        <v>135.81</v>
      </c>
      <c r="AL61" s="125" t="e">
        <f t="shared" si="92"/>
        <v>#REF!</v>
      </c>
      <c r="AM61" s="22"/>
      <c r="AN61" s="80" t="e">
        <f t="shared" si="93"/>
        <v>#REF!</v>
      </c>
    </row>
    <row r="62" spans="1:40" ht="16.5" customHeight="1">
      <c r="A62" s="65" t="s">
        <v>147</v>
      </c>
      <c r="B62" s="65" t="s">
        <v>114</v>
      </c>
      <c r="C62" s="65" t="s">
        <v>114</v>
      </c>
      <c r="D62" s="93" t="s">
        <v>114</v>
      </c>
      <c r="E62" s="95" t="s">
        <v>122</v>
      </c>
      <c r="F62" s="92"/>
      <c r="G62" s="90" t="e">
        <f>VLOOKUP(A62,#REF!,4,0)</f>
        <v>#REF!</v>
      </c>
      <c r="H62" s="90" t="e">
        <f>VLOOKUP(A62,#REF!,5,0)</f>
        <v>#REF!</v>
      </c>
      <c r="I62" s="90" t="e">
        <f>VLOOKUP(A62,#REF!,6,0)</f>
        <v>#REF!</v>
      </c>
      <c r="J62" s="107">
        <v>0.8</v>
      </c>
      <c r="K62" s="107">
        <f t="shared" si="77"/>
        <v>0.19999999999999996</v>
      </c>
      <c r="L62" s="110">
        <v>0.8</v>
      </c>
      <c r="M62" s="110">
        <v>0</v>
      </c>
      <c r="N62" s="110">
        <v>0.2</v>
      </c>
      <c r="O62" s="108" t="e">
        <f t="shared" si="10"/>
        <v>#REF!</v>
      </c>
      <c r="P62" s="108" t="e">
        <f t="shared" si="78"/>
        <v>#REF!</v>
      </c>
      <c r="Q62" s="108" t="e">
        <f t="shared" si="79"/>
        <v>#REF!</v>
      </c>
      <c r="R62" s="108" t="e">
        <f t="shared" si="80"/>
        <v>#REF!</v>
      </c>
      <c r="S62" s="108" t="e">
        <f t="shared" si="81"/>
        <v>#REF!</v>
      </c>
      <c r="T62" s="108" t="e">
        <f t="shared" si="82"/>
        <v>#REF!</v>
      </c>
      <c r="U62" s="115" t="e">
        <f t="shared" si="83"/>
        <v>#REF!</v>
      </c>
      <c r="V62" s="116" t="e">
        <f>VLOOKUP(A62,#REF!,7,0)</f>
        <v>#REF!</v>
      </c>
      <c r="W62" s="116" t="e">
        <f t="shared" si="84"/>
        <v>#REF!</v>
      </c>
      <c r="X62" s="116" t="e">
        <f t="shared" si="85"/>
        <v>#REF!</v>
      </c>
      <c r="Y62" s="116" t="e">
        <f t="shared" si="86"/>
        <v>#REF!</v>
      </c>
      <c r="Z62" s="116">
        <f t="shared" si="87"/>
        <v>255.24</v>
      </c>
      <c r="AA62" s="116">
        <v>114</v>
      </c>
      <c r="AB62" s="116">
        <f t="shared" si="88"/>
        <v>181.24</v>
      </c>
      <c r="AC62" s="116">
        <v>74</v>
      </c>
      <c r="AD62" s="116">
        <v>34.76</v>
      </c>
      <c r="AE62" s="116">
        <v>39.35</v>
      </c>
      <c r="AF62" s="116">
        <v>-4.59</v>
      </c>
      <c r="AG62" s="116">
        <v>34.76</v>
      </c>
      <c r="AH62" s="123" t="e">
        <f t="shared" si="89"/>
        <v>#REF!</v>
      </c>
      <c r="AI62" s="124" t="e">
        <f t="shared" si="90"/>
        <v>#REF!</v>
      </c>
      <c r="AJ62" s="123" t="e">
        <f t="shared" si="91"/>
        <v>#REF!</v>
      </c>
      <c r="AK62" s="22">
        <v>67.239999999999995</v>
      </c>
      <c r="AL62" s="125" t="e">
        <f t="shared" si="92"/>
        <v>#REF!</v>
      </c>
      <c r="AM62" s="22"/>
      <c r="AN62" s="80" t="e">
        <f t="shared" si="93"/>
        <v>#REF!</v>
      </c>
    </row>
    <row r="63" spans="1:40" ht="16.5" customHeight="1">
      <c r="A63" s="65" t="s">
        <v>148</v>
      </c>
      <c r="B63" s="65" t="s">
        <v>114</v>
      </c>
      <c r="C63" s="65" t="s">
        <v>114</v>
      </c>
      <c r="D63" s="93" t="s">
        <v>114</v>
      </c>
      <c r="E63" s="95" t="s">
        <v>122</v>
      </c>
      <c r="F63" s="92"/>
      <c r="G63" s="90" t="e">
        <f>VLOOKUP(A63,#REF!,4,0)</f>
        <v>#REF!</v>
      </c>
      <c r="H63" s="90" t="e">
        <f>VLOOKUP(A63,#REF!,5,0)</f>
        <v>#REF!</v>
      </c>
      <c r="I63" s="90" t="e">
        <f>VLOOKUP(A63,#REF!,6,0)</f>
        <v>#REF!</v>
      </c>
      <c r="J63" s="107">
        <v>0.8</v>
      </c>
      <c r="K63" s="107">
        <f t="shared" si="77"/>
        <v>0.19999999999999996</v>
      </c>
      <c r="L63" s="110">
        <v>0.8</v>
      </c>
      <c r="M63" s="110">
        <v>0</v>
      </c>
      <c r="N63" s="110">
        <v>0.2</v>
      </c>
      <c r="O63" s="108" t="e">
        <f t="shared" si="10"/>
        <v>#REF!</v>
      </c>
      <c r="P63" s="108" t="e">
        <f t="shared" si="78"/>
        <v>#REF!</v>
      </c>
      <c r="Q63" s="108" t="e">
        <f t="shared" si="79"/>
        <v>#REF!</v>
      </c>
      <c r="R63" s="108" t="e">
        <f t="shared" si="80"/>
        <v>#REF!</v>
      </c>
      <c r="S63" s="108" t="e">
        <f t="shared" si="81"/>
        <v>#REF!</v>
      </c>
      <c r="T63" s="108" t="e">
        <f t="shared" si="82"/>
        <v>#REF!</v>
      </c>
      <c r="U63" s="115" t="e">
        <f t="shared" si="83"/>
        <v>#REF!</v>
      </c>
      <c r="V63" s="116" t="e">
        <f>VLOOKUP(A63,#REF!,7,0)</f>
        <v>#REF!</v>
      </c>
      <c r="W63" s="116" t="e">
        <f t="shared" si="84"/>
        <v>#REF!</v>
      </c>
      <c r="X63" s="116" t="e">
        <f t="shared" si="85"/>
        <v>#REF!</v>
      </c>
      <c r="Y63" s="116" t="e">
        <f t="shared" si="86"/>
        <v>#REF!</v>
      </c>
      <c r="Z63" s="116">
        <f t="shared" si="87"/>
        <v>401.27</v>
      </c>
      <c r="AA63" s="116">
        <v>197</v>
      </c>
      <c r="AB63" s="116">
        <f t="shared" si="88"/>
        <v>273.27</v>
      </c>
      <c r="AC63" s="116">
        <v>128</v>
      </c>
      <c r="AD63" s="116">
        <v>100.46</v>
      </c>
      <c r="AE63" s="116">
        <v>95.7</v>
      </c>
      <c r="AF63" s="116">
        <v>4.76</v>
      </c>
      <c r="AG63" s="116">
        <v>100.46</v>
      </c>
      <c r="AH63" s="123" t="e">
        <f t="shared" si="89"/>
        <v>#REF!</v>
      </c>
      <c r="AI63" s="124" t="e">
        <f t="shared" si="90"/>
        <v>#REF!</v>
      </c>
      <c r="AJ63" s="123" t="e">
        <f t="shared" si="91"/>
        <v>#REF!</v>
      </c>
      <c r="AK63" s="22">
        <v>76.27</v>
      </c>
      <c r="AL63" s="125" t="e">
        <f t="shared" si="92"/>
        <v>#REF!</v>
      </c>
      <c r="AM63" s="22"/>
      <c r="AN63" s="80" t="e">
        <f t="shared" si="93"/>
        <v>#REF!</v>
      </c>
    </row>
    <row r="64" spans="1:40" ht="16.5" customHeight="1">
      <c r="A64" s="65" t="s">
        <v>149</v>
      </c>
      <c r="B64" s="65" t="s">
        <v>114</v>
      </c>
      <c r="C64" s="65" t="s">
        <v>114</v>
      </c>
      <c r="D64" s="93" t="s">
        <v>114</v>
      </c>
      <c r="E64" s="95" t="s">
        <v>122</v>
      </c>
      <c r="F64" s="92" t="s">
        <v>114</v>
      </c>
      <c r="G64" s="90" t="e">
        <f>VLOOKUP(A64,#REF!,4,0)</f>
        <v>#REF!</v>
      </c>
      <c r="H64" s="90" t="e">
        <f>VLOOKUP(A64,#REF!,5,0)</f>
        <v>#REF!</v>
      </c>
      <c r="I64" s="90" t="e">
        <f>VLOOKUP(A64,#REF!,6,0)</f>
        <v>#REF!</v>
      </c>
      <c r="J64" s="107">
        <v>0.8</v>
      </c>
      <c r="K64" s="107">
        <f t="shared" si="77"/>
        <v>0.19999999999999996</v>
      </c>
      <c r="L64" s="110">
        <v>0.8</v>
      </c>
      <c r="M64" s="110">
        <v>0</v>
      </c>
      <c r="N64" s="110">
        <v>0.2</v>
      </c>
      <c r="O64" s="108" t="e">
        <f t="shared" si="10"/>
        <v>#REF!</v>
      </c>
      <c r="P64" s="108" t="e">
        <f t="shared" si="78"/>
        <v>#REF!</v>
      </c>
      <c r="Q64" s="108" t="e">
        <f t="shared" si="79"/>
        <v>#REF!</v>
      </c>
      <c r="R64" s="108" t="e">
        <f t="shared" si="80"/>
        <v>#REF!</v>
      </c>
      <c r="S64" s="108" t="e">
        <f t="shared" si="81"/>
        <v>#REF!</v>
      </c>
      <c r="T64" s="108" t="e">
        <f t="shared" si="82"/>
        <v>#REF!</v>
      </c>
      <c r="U64" s="115" t="e">
        <f t="shared" si="83"/>
        <v>#REF!</v>
      </c>
      <c r="V64" s="116" t="e">
        <f>VLOOKUP(A64,#REF!,7,0)</f>
        <v>#REF!</v>
      </c>
      <c r="W64" s="116" t="e">
        <f t="shared" si="84"/>
        <v>#REF!</v>
      </c>
      <c r="X64" s="116" t="e">
        <f t="shared" si="85"/>
        <v>#REF!</v>
      </c>
      <c r="Y64" s="116" t="e">
        <f t="shared" si="86"/>
        <v>#REF!</v>
      </c>
      <c r="Z64" s="116">
        <f t="shared" si="87"/>
        <v>122.32</v>
      </c>
      <c r="AA64" s="116">
        <v>41</v>
      </c>
      <c r="AB64" s="116">
        <f t="shared" si="88"/>
        <v>84.32</v>
      </c>
      <c r="AC64" s="116">
        <v>38</v>
      </c>
      <c r="AD64" s="116">
        <v>33.549999999999997</v>
      </c>
      <c r="AE64" s="116">
        <v>27.21</v>
      </c>
      <c r="AF64" s="116">
        <v>6.34</v>
      </c>
      <c r="AG64" s="116">
        <v>33.549999999999997</v>
      </c>
      <c r="AH64" s="123" t="e">
        <f t="shared" si="89"/>
        <v>#REF!</v>
      </c>
      <c r="AI64" s="124" t="e">
        <f t="shared" si="90"/>
        <v>#REF!</v>
      </c>
      <c r="AJ64" s="123" t="e">
        <f t="shared" si="91"/>
        <v>#REF!</v>
      </c>
      <c r="AK64" s="22">
        <v>43.32</v>
      </c>
      <c r="AL64" s="125" t="e">
        <f t="shared" si="92"/>
        <v>#REF!</v>
      </c>
      <c r="AM64" s="22"/>
      <c r="AN64" s="80" t="e">
        <f t="shared" si="93"/>
        <v>#REF!</v>
      </c>
    </row>
    <row r="65" spans="1:40" ht="16.5" customHeight="1">
      <c r="A65" s="65" t="s">
        <v>150</v>
      </c>
      <c r="B65" s="65" t="s">
        <v>114</v>
      </c>
      <c r="C65" s="65" t="s">
        <v>114</v>
      </c>
      <c r="D65" s="93" t="s">
        <v>114</v>
      </c>
      <c r="E65" s="95" t="s">
        <v>122</v>
      </c>
      <c r="F65" s="92" t="s">
        <v>114</v>
      </c>
      <c r="G65" s="90" t="e">
        <f>VLOOKUP(A65,#REF!,4,0)</f>
        <v>#REF!</v>
      </c>
      <c r="H65" s="90" t="e">
        <f>VLOOKUP(A65,#REF!,5,0)</f>
        <v>#REF!</v>
      </c>
      <c r="I65" s="90" t="e">
        <f>VLOOKUP(A65,#REF!,6,0)</f>
        <v>#REF!</v>
      </c>
      <c r="J65" s="107">
        <v>0.8</v>
      </c>
      <c r="K65" s="107">
        <f t="shared" si="77"/>
        <v>0.19999999999999996</v>
      </c>
      <c r="L65" s="110">
        <v>0.8</v>
      </c>
      <c r="M65" s="110">
        <v>0</v>
      </c>
      <c r="N65" s="110">
        <v>0.2</v>
      </c>
      <c r="O65" s="108" t="e">
        <f t="shared" si="10"/>
        <v>#REF!</v>
      </c>
      <c r="P65" s="108" t="e">
        <f t="shared" si="78"/>
        <v>#REF!</v>
      </c>
      <c r="Q65" s="108" t="e">
        <f t="shared" si="79"/>
        <v>#REF!</v>
      </c>
      <c r="R65" s="108" t="e">
        <f t="shared" si="80"/>
        <v>#REF!</v>
      </c>
      <c r="S65" s="108" t="e">
        <f t="shared" si="81"/>
        <v>#REF!</v>
      </c>
      <c r="T65" s="108" t="e">
        <f t="shared" si="82"/>
        <v>#REF!</v>
      </c>
      <c r="U65" s="115" t="e">
        <f t="shared" si="83"/>
        <v>#REF!</v>
      </c>
      <c r="V65" s="116" t="e">
        <f>VLOOKUP(A65,#REF!,7,0)</f>
        <v>#REF!</v>
      </c>
      <c r="W65" s="116" t="e">
        <f t="shared" si="84"/>
        <v>#REF!</v>
      </c>
      <c r="X65" s="116" t="e">
        <f t="shared" si="85"/>
        <v>#REF!</v>
      </c>
      <c r="Y65" s="116" t="e">
        <f t="shared" si="86"/>
        <v>#REF!</v>
      </c>
      <c r="Z65" s="116">
        <f t="shared" si="87"/>
        <v>173.65</v>
      </c>
      <c r="AA65" s="116">
        <v>64</v>
      </c>
      <c r="AB65" s="116">
        <f t="shared" si="88"/>
        <v>114.65</v>
      </c>
      <c r="AC65" s="116">
        <v>59</v>
      </c>
      <c r="AD65" s="116">
        <v>34.75</v>
      </c>
      <c r="AE65" s="116">
        <v>31.96</v>
      </c>
      <c r="AF65" s="116">
        <v>2.79</v>
      </c>
      <c r="AG65" s="116">
        <v>34.75</v>
      </c>
      <c r="AH65" s="123" t="e">
        <f t="shared" si="89"/>
        <v>#REF!</v>
      </c>
      <c r="AI65" s="124" t="e">
        <f t="shared" si="90"/>
        <v>#REF!</v>
      </c>
      <c r="AJ65" s="123" t="e">
        <f t="shared" si="91"/>
        <v>#REF!</v>
      </c>
      <c r="AK65" s="22">
        <v>50.65</v>
      </c>
      <c r="AL65" s="125" t="e">
        <f t="shared" si="92"/>
        <v>#REF!</v>
      </c>
      <c r="AM65" s="22"/>
      <c r="AN65" s="80" t="e">
        <f t="shared" si="93"/>
        <v>#REF!</v>
      </c>
    </row>
    <row r="66" spans="1:40" s="73" customFormat="1" ht="18" customHeight="1">
      <c r="A66" s="54" t="s">
        <v>151</v>
      </c>
      <c r="B66" s="54"/>
      <c r="C66" s="54"/>
      <c r="D66" s="96"/>
      <c r="E66" s="96"/>
      <c r="F66" s="54"/>
      <c r="G66" s="97" t="e">
        <f>SUM(G68:G77)</f>
        <v>#REF!</v>
      </c>
      <c r="H66" s="97" t="e">
        <f>SUM(H68:H77)</f>
        <v>#REF!</v>
      </c>
      <c r="I66" s="97" t="e">
        <f>SUM(I68:I77)</f>
        <v>#REF!</v>
      </c>
      <c r="J66" s="111"/>
      <c r="K66" s="111"/>
      <c r="L66" s="111"/>
      <c r="M66" s="111"/>
      <c r="N66" s="111"/>
      <c r="O66" s="104" t="e">
        <f t="shared" ref="O66:AG66" si="94">SUM(O68:O77)</f>
        <v>#REF!</v>
      </c>
      <c r="P66" s="104" t="e">
        <f t="shared" si="94"/>
        <v>#REF!</v>
      </c>
      <c r="Q66" s="104" t="e">
        <f t="shared" si="94"/>
        <v>#REF!</v>
      </c>
      <c r="R66" s="104" t="e">
        <f t="shared" si="94"/>
        <v>#REF!</v>
      </c>
      <c r="S66" s="104" t="e">
        <f t="shared" si="94"/>
        <v>#REF!</v>
      </c>
      <c r="T66" s="104" t="e">
        <f t="shared" si="94"/>
        <v>#REF!</v>
      </c>
      <c r="U66" s="104" t="e">
        <f t="shared" si="94"/>
        <v>#REF!</v>
      </c>
      <c r="V66" s="104" t="e">
        <f t="shared" si="94"/>
        <v>#REF!</v>
      </c>
      <c r="W66" s="104" t="e">
        <f t="shared" si="94"/>
        <v>#REF!</v>
      </c>
      <c r="X66" s="104" t="e">
        <f t="shared" si="94"/>
        <v>#REF!</v>
      </c>
      <c r="Y66" s="104" t="e">
        <f t="shared" si="94"/>
        <v>#REF!</v>
      </c>
      <c r="Z66" s="104">
        <f t="shared" si="94"/>
        <v>809.54</v>
      </c>
      <c r="AA66" s="104">
        <f t="shared" si="94"/>
        <v>350</v>
      </c>
      <c r="AB66" s="104">
        <f t="shared" si="94"/>
        <v>624.54</v>
      </c>
      <c r="AC66" s="104">
        <f t="shared" si="94"/>
        <v>185</v>
      </c>
      <c r="AD66" s="104">
        <f t="shared" si="94"/>
        <v>144.47999999999999</v>
      </c>
      <c r="AE66" s="104">
        <f t="shared" si="94"/>
        <v>147.49</v>
      </c>
      <c r="AF66" s="104">
        <f t="shared" si="94"/>
        <v>-3.0100000000000025</v>
      </c>
      <c r="AG66" s="104">
        <f t="shared" si="94"/>
        <v>144.47999999999999</v>
      </c>
      <c r="AH66" s="104" t="e">
        <f t="shared" ref="AH66:AM66" si="95">SUM(AH68:AH77)</f>
        <v>#REF!</v>
      </c>
      <c r="AI66" s="104" t="e">
        <f t="shared" si="95"/>
        <v>#REF!</v>
      </c>
      <c r="AJ66" s="104" t="e">
        <f t="shared" si="95"/>
        <v>#REF!</v>
      </c>
      <c r="AK66" s="104">
        <f t="shared" si="95"/>
        <v>274.53999999999996</v>
      </c>
      <c r="AL66" s="128" t="e">
        <f t="shared" si="95"/>
        <v>#REF!</v>
      </c>
      <c r="AM66" s="104" t="e">
        <f t="shared" si="95"/>
        <v>#REF!</v>
      </c>
    </row>
    <row r="67" spans="1:40" s="73" customFormat="1" ht="24" customHeight="1">
      <c r="A67" s="54" t="s">
        <v>102</v>
      </c>
      <c r="B67" s="54"/>
      <c r="C67" s="54"/>
      <c r="D67" s="96"/>
      <c r="E67" s="96"/>
      <c r="F67" s="54"/>
      <c r="G67" s="97" t="e">
        <f>SUM(G68:G71)</f>
        <v>#REF!</v>
      </c>
      <c r="H67" s="97" t="e">
        <f>SUM(H68:H71)</f>
        <v>#REF!</v>
      </c>
      <c r="I67" s="97" t="e">
        <f>SUM(I68:I71)</f>
        <v>#REF!</v>
      </c>
      <c r="J67" s="111"/>
      <c r="K67" s="111"/>
      <c r="L67" s="111"/>
      <c r="M67" s="111"/>
      <c r="N67" s="111"/>
      <c r="O67" s="104" t="e">
        <f t="shared" ref="O67:AG67" si="96">SUM(O68:O71)</f>
        <v>#REF!</v>
      </c>
      <c r="P67" s="104" t="e">
        <f t="shared" si="96"/>
        <v>#REF!</v>
      </c>
      <c r="Q67" s="104" t="e">
        <f t="shared" si="96"/>
        <v>#REF!</v>
      </c>
      <c r="R67" s="104" t="e">
        <f t="shared" si="96"/>
        <v>#REF!</v>
      </c>
      <c r="S67" s="104" t="e">
        <f t="shared" si="96"/>
        <v>#REF!</v>
      </c>
      <c r="T67" s="104" t="e">
        <f t="shared" si="96"/>
        <v>#REF!</v>
      </c>
      <c r="U67" s="104" t="e">
        <f t="shared" si="96"/>
        <v>#REF!</v>
      </c>
      <c r="V67" s="104" t="e">
        <f t="shared" si="96"/>
        <v>#REF!</v>
      </c>
      <c r="W67" s="104" t="e">
        <f t="shared" si="96"/>
        <v>#REF!</v>
      </c>
      <c r="X67" s="104" t="e">
        <f t="shared" si="96"/>
        <v>#REF!</v>
      </c>
      <c r="Y67" s="104" t="e">
        <f t="shared" si="96"/>
        <v>#REF!</v>
      </c>
      <c r="Z67" s="104">
        <f t="shared" si="96"/>
        <v>75.44</v>
      </c>
      <c r="AA67" s="104">
        <f t="shared" si="96"/>
        <v>38</v>
      </c>
      <c r="AB67" s="104">
        <f t="shared" si="96"/>
        <v>74.44</v>
      </c>
      <c r="AC67" s="104">
        <f t="shared" si="96"/>
        <v>1</v>
      </c>
      <c r="AD67" s="104">
        <f t="shared" si="96"/>
        <v>19.540000000000003</v>
      </c>
      <c r="AE67" s="104">
        <f t="shared" si="96"/>
        <v>19.37</v>
      </c>
      <c r="AF67" s="104">
        <f t="shared" si="96"/>
        <v>0.16999999999999998</v>
      </c>
      <c r="AG67" s="104">
        <f t="shared" si="96"/>
        <v>19.540000000000003</v>
      </c>
      <c r="AH67" s="104" t="e">
        <f t="shared" ref="AH67:AM67" si="97">SUM(AH68:AH71)</f>
        <v>#REF!</v>
      </c>
      <c r="AI67" s="104" t="e">
        <f t="shared" si="97"/>
        <v>#REF!</v>
      </c>
      <c r="AJ67" s="104" t="e">
        <f t="shared" si="97"/>
        <v>#REF!</v>
      </c>
      <c r="AK67" s="104">
        <f t="shared" si="97"/>
        <v>36.44</v>
      </c>
      <c r="AL67" s="128" t="e">
        <f t="shared" si="97"/>
        <v>#REF!</v>
      </c>
      <c r="AM67" s="104" t="e">
        <f t="shared" si="97"/>
        <v>#REF!</v>
      </c>
    </row>
    <row r="68" spans="1:40" ht="16.5" customHeight="1">
      <c r="A68" s="65" t="s">
        <v>152</v>
      </c>
      <c r="B68" s="65"/>
      <c r="C68" s="65"/>
      <c r="D68" s="93"/>
      <c r="E68" s="93"/>
      <c r="F68" s="92"/>
      <c r="G68" s="90" t="e">
        <f>VLOOKUP(A68,#REF!,4,0)</f>
        <v>#REF!</v>
      </c>
      <c r="H68" s="90" t="e">
        <f>VLOOKUP(A68,#REF!,5,0)</f>
        <v>#REF!</v>
      </c>
      <c r="I68" s="90" t="e">
        <f>VLOOKUP(A68,#REF!,6,0)</f>
        <v>#REF!</v>
      </c>
      <c r="J68" s="107">
        <v>0.6</v>
      </c>
      <c r="K68" s="107">
        <f t="shared" ref="K68:K77" si="98">1-J68</f>
        <v>0.4</v>
      </c>
      <c r="L68" s="108">
        <v>0</v>
      </c>
      <c r="M68" s="108">
        <v>1</v>
      </c>
      <c r="N68" s="108">
        <v>0</v>
      </c>
      <c r="O68" s="108" t="e">
        <f t="shared" si="10"/>
        <v>#REF!</v>
      </c>
      <c r="P68" s="108" t="e">
        <f t="shared" ref="P68:P77" si="99">ROUND(J68*(H68*0.2+I68*0.16),2)</f>
        <v>#REF!</v>
      </c>
      <c r="Q68" s="108" t="e">
        <f t="shared" ref="Q68:Q77" si="100">ROUND(K68*L68*(H68*0.2+I68*0.16),2)</f>
        <v>#REF!</v>
      </c>
      <c r="R68" s="108" t="e">
        <f t="shared" ref="R68:R77" si="101">ROUND(K68*M68*(H68*0.2+I68*0.16),2)</f>
        <v>#REF!</v>
      </c>
      <c r="S68" s="108" t="e">
        <f t="shared" ref="S68:S77" si="102">ROUND(K68*N68*(H68*0.2+I68*0.16),2)</f>
        <v>#REF!</v>
      </c>
      <c r="T68" s="108" t="e">
        <f t="shared" ref="T68:T77" si="103">R68+S68</f>
        <v>#REF!</v>
      </c>
      <c r="U68" s="115" t="e">
        <f t="shared" ref="U68:U77" si="104">ROUND((H68*0.2+I68*0.16),2)</f>
        <v>#REF!</v>
      </c>
      <c r="V68" s="116" t="e">
        <f>VLOOKUP(A68,#REF!,7,0)</f>
        <v>#REF!</v>
      </c>
      <c r="W68" s="116" t="e">
        <f t="shared" ref="W68:W77" si="105">X68+Y68</f>
        <v>#REF!</v>
      </c>
      <c r="X68" s="116" t="e">
        <f t="shared" ref="X68:X77" si="106">P68+V68</f>
        <v>#REF!</v>
      </c>
      <c r="Y68" s="116" t="e">
        <f t="shared" ref="Y68:Y77" si="107">Q68</f>
        <v>#REF!</v>
      </c>
      <c r="Z68" s="116">
        <f t="shared" ref="Z68:Z77" si="108">AB68+AC68</f>
        <v>42.019999999999996</v>
      </c>
      <c r="AA68" s="116">
        <v>20</v>
      </c>
      <c r="AB68" s="116">
        <f t="shared" ref="AB68:AB77" si="109">AA68+AK68</f>
        <v>42.019999999999996</v>
      </c>
      <c r="AC68" s="116">
        <v>0</v>
      </c>
      <c r="AD68" s="116">
        <v>11.55</v>
      </c>
      <c r="AE68" s="116">
        <v>11.55</v>
      </c>
      <c r="AF68" s="116">
        <v>0</v>
      </c>
      <c r="AG68" s="116">
        <v>11.55</v>
      </c>
      <c r="AH68" s="123" t="e">
        <f t="shared" ref="AH68:AH77" si="110">AI68+AJ68</f>
        <v>#REF!</v>
      </c>
      <c r="AI68" s="124" t="e">
        <f t="shared" ref="AI68:AI77" si="111">P68-AA68+V68</f>
        <v>#REF!</v>
      </c>
      <c r="AJ68" s="123" t="e">
        <f t="shared" ref="AJ68:AJ77" si="112">Q68-AC68</f>
        <v>#REF!</v>
      </c>
      <c r="AK68" s="22">
        <v>22.02</v>
      </c>
      <c r="AL68" s="125" t="e">
        <f t="shared" ref="AL68:AL77" si="113">W68-Z68</f>
        <v>#REF!</v>
      </c>
      <c r="AM68" s="127" t="e">
        <f>AK68-AI68</f>
        <v>#REF!</v>
      </c>
      <c r="AN68" s="80" t="e">
        <f t="shared" ref="AN68:AN77" si="114">AL68+AC68</f>
        <v>#REF!</v>
      </c>
    </row>
    <row r="69" spans="1:40" ht="16.5" customHeight="1">
      <c r="A69" s="65" t="s">
        <v>153</v>
      </c>
      <c r="B69" s="98"/>
      <c r="C69" s="98"/>
      <c r="D69" s="93" t="s">
        <v>105</v>
      </c>
      <c r="E69" s="93" t="s">
        <v>118</v>
      </c>
      <c r="F69" s="92"/>
      <c r="G69" s="90" t="e">
        <f>VLOOKUP(A69,#REF!,4,0)</f>
        <v>#REF!</v>
      </c>
      <c r="H69" s="90" t="e">
        <f>VLOOKUP(A69,#REF!,5,0)</f>
        <v>#REF!</v>
      </c>
      <c r="I69" s="90" t="e">
        <f>VLOOKUP(A69,#REF!,6,0)</f>
        <v>#REF!</v>
      </c>
      <c r="J69" s="107">
        <v>0.6</v>
      </c>
      <c r="K69" s="107">
        <f t="shared" si="98"/>
        <v>0.4</v>
      </c>
      <c r="L69" s="110">
        <v>0.4</v>
      </c>
      <c r="M69" s="108">
        <v>0.6</v>
      </c>
      <c r="N69" s="108"/>
      <c r="O69" s="108" t="e">
        <f t="shared" si="10"/>
        <v>#REF!</v>
      </c>
      <c r="P69" s="108" t="e">
        <f t="shared" si="99"/>
        <v>#REF!</v>
      </c>
      <c r="Q69" s="108" t="e">
        <f t="shared" si="100"/>
        <v>#REF!</v>
      </c>
      <c r="R69" s="108" t="e">
        <f t="shared" si="101"/>
        <v>#REF!</v>
      </c>
      <c r="S69" s="108" t="e">
        <f t="shared" si="102"/>
        <v>#REF!</v>
      </c>
      <c r="T69" s="108" t="e">
        <f t="shared" si="103"/>
        <v>#REF!</v>
      </c>
      <c r="U69" s="115" t="e">
        <f t="shared" si="104"/>
        <v>#REF!</v>
      </c>
      <c r="V69" s="116" t="e">
        <f>VLOOKUP(A69,#REF!,7,0)</f>
        <v>#REF!</v>
      </c>
      <c r="W69" s="116" t="e">
        <f t="shared" si="105"/>
        <v>#REF!</v>
      </c>
      <c r="X69" s="116" t="e">
        <f t="shared" si="106"/>
        <v>#REF!</v>
      </c>
      <c r="Y69" s="116" t="e">
        <f t="shared" si="107"/>
        <v>#REF!</v>
      </c>
      <c r="Z69" s="116">
        <f t="shared" si="108"/>
        <v>17.439999999999998</v>
      </c>
      <c r="AA69" s="116">
        <v>8</v>
      </c>
      <c r="AB69" s="116">
        <f t="shared" si="109"/>
        <v>16.439999999999998</v>
      </c>
      <c r="AC69" s="116">
        <v>1</v>
      </c>
      <c r="AD69" s="116">
        <v>6.01</v>
      </c>
      <c r="AE69" s="116">
        <v>5.86</v>
      </c>
      <c r="AF69" s="116">
        <v>0.15</v>
      </c>
      <c r="AG69" s="116">
        <v>6.01</v>
      </c>
      <c r="AH69" s="123" t="e">
        <f t="shared" si="110"/>
        <v>#REF!</v>
      </c>
      <c r="AI69" s="124" t="e">
        <f t="shared" si="111"/>
        <v>#REF!</v>
      </c>
      <c r="AJ69" s="123" t="e">
        <f t="shared" si="112"/>
        <v>#REF!</v>
      </c>
      <c r="AK69" s="22">
        <v>8.44</v>
      </c>
      <c r="AL69" s="125" t="e">
        <f t="shared" si="113"/>
        <v>#REF!</v>
      </c>
      <c r="AM69" s="127" t="e">
        <f>AK69-AH69-AC69</f>
        <v>#REF!</v>
      </c>
      <c r="AN69" s="80" t="e">
        <f t="shared" si="114"/>
        <v>#REF!</v>
      </c>
    </row>
    <row r="70" spans="1:40" ht="16.5" customHeight="1">
      <c r="A70" s="65" t="s">
        <v>154</v>
      </c>
      <c r="B70" s="98"/>
      <c r="C70" s="98"/>
      <c r="D70" s="93" t="s">
        <v>105</v>
      </c>
      <c r="E70" s="95" t="s">
        <v>118</v>
      </c>
      <c r="F70" s="92"/>
      <c r="G70" s="90" t="e">
        <f>VLOOKUP(A70,#REF!,4,0)</f>
        <v>#REF!</v>
      </c>
      <c r="H70" s="90" t="e">
        <f>VLOOKUP(A70,#REF!,5,0)</f>
        <v>#REF!</v>
      </c>
      <c r="I70" s="90" t="e">
        <f>VLOOKUP(A70,#REF!,6,0)</f>
        <v>#REF!</v>
      </c>
      <c r="J70" s="107">
        <v>0.6</v>
      </c>
      <c r="K70" s="107">
        <f t="shared" si="98"/>
        <v>0.4</v>
      </c>
      <c r="L70" s="110">
        <v>0.4</v>
      </c>
      <c r="M70" s="108">
        <v>0.6</v>
      </c>
      <c r="N70" s="108"/>
      <c r="O70" s="108" t="e">
        <f t="shared" si="10"/>
        <v>#REF!</v>
      </c>
      <c r="P70" s="108" t="e">
        <f t="shared" si="99"/>
        <v>#REF!</v>
      </c>
      <c r="Q70" s="108" t="e">
        <f t="shared" si="100"/>
        <v>#REF!</v>
      </c>
      <c r="R70" s="108" t="e">
        <f t="shared" si="101"/>
        <v>#REF!</v>
      </c>
      <c r="S70" s="108" t="e">
        <f t="shared" si="102"/>
        <v>#REF!</v>
      </c>
      <c r="T70" s="108" t="e">
        <f t="shared" si="103"/>
        <v>#REF!</v>
      </c>
      <c r="U70" s="115" t="e">
        <f t="shared" si="104"/>
        <v>#REF!</v>
      </c>
      <c r="V70" s="116" t="e">
        <f>VLOOKUP(A70,#REF!,7,0)</f>
        <v>#REF!</v>
      </c>
      <c r="W70" s="116" t="e">
        <f t="shared" si="105"/>
        <v>#REF!</v>
      </c>
      <c r="X70" s="116" t="e">
        <f t="shared" si="106"/>
        <v>#REF!</v>
      </c>
      <c r="Y70" s="116" t="e">
        <f t="shared" si="107"/>
        <v>#REF!</v>
      </c>
      <c r="Z70" s="116">
        <f t="shared" si="108"/>
        <v>8.2200000000000006</v>
      </c>
      <c r="AA70" s="116">
        <v>6</v>
      </c>
      <c r="AB70" s="116">
        <f t="shared" si="109"/>
        <v>8.2200000000000006</v>
      </c>
      <c r="AC70" s="116">
        <v>0</v>
      </c>
      <c r="AD70" s="116">
        <v>8.0000000000000099E-2</v>
      </c>
      <c r="AE70" s="116">
        <v>8.0000000000000099E-2</v>
      </c>
      <c r="AF70" s="116">
        <v>0</v>
      </c>
      <c r="AG70" s="116">
        <v>8.0000000000000099E-2</v>
      </c>
      <c r="AH70" s="123" t="e">
        <f t="shared" si="110"/>
        <v>#REF!</v>
      </c>
      <c r="AI70" s="124" t="e">
        <f t="shared" si="111"/>
        <v>#REF!</v>
      </c>
      <c r="AJ70" s="123" t="e">
        <f t="shared" si="112"/>
        <v>#REF!</v>
      </c>
      <c r="AK70" s="22">
        <v>2.2200000000000002</v>
      </c>
      <c r="AL70" s="125" t="e">
        <f t="shared" si="113"/>
        <v>#REF!</v>
      </c>
      <c r="AM70" s="22"/>
      <c r="AN70" s="80" t="e">
        <f t="shared" si="114"/>
        <v>#REF!</v>
      </c>
    </row>
    <row r="71" spans="1:40" ht="16.5" customHeight="1">
      <c r="A71" s="65" t="s">
        <v>155</v>
      </c>
      <c r="B71" s="98"/>
      <c r="C71" s="98"/>
      <c r="D71" s="93" t="s">
        <v>105</v>
      </c>
      <c r="E71" s="129" t="s">
        <v>118</v>
      </c>
      <c r="F71" s="92"/>
      <c r="G71" s="90" t="e">
        <f>VLOOKUP(A71,#REF!,4,0)</f>
        <v>#REF!</v>
      </c>
      <c r="H71" s="90" t="e">
        <f>VLOOKUP(A71,#REF!,5,0)</f>
        <v>#REF!</v>
      </c>
      <c r="I71" s="90" t="e">
        <f>VLOOKUP(A71,#REF!,6,0)</f>
        <v>#REF!</v>
      </c>
      <c r="J71" s="107">
        <v>0.6</v>
      </c>
      <c r="K71" s="107">
        <f t="shared" si="98"/>
        <v>0.4</v>
      </c>
      <c r="L71" s="110">
        <v>0.7</v>
      </c>
      <c r="M71" s="110">
        <v>0</v>
      </c>
      <c r="N71" s="110">
        <v>0.3</v>
      </c>
      <c r="O71" s="108" t="e">
        <f t="shared" si="10"/>
        <v>#REF!</v>
      </c>
      <c r="P71" s="108" t="e">
        <f t="shared" si="99"/>
        <v>#REF!</v>
      </c>
      <c r="Q71" s="108" t="e">
        <f t="shared" si="100"/>
        <v>#REF!</v>
      </c>
      <c r="R71" s="108" t="e">
        <f t="shared" si="101"/>
        <v>#REF!</v>
      </c>
      <c r="S71" s="108" t="e">
        <f t="shared" si="102"/>
        <v>#REF!</v>
      </c>
      <c r="T71" s="108" t="e">
        <f t="shared" si="103"/>
        <v>#REF!</v>
      </c>
      <c r="U71" s="115" t="e">
        <f t="shared" si="104"/>
        <v>#REF!</v>
      </c>
      <c r="V71" s="116" t="e">
        <f>VLOOKUP(A71,#REF!,7,0)</f>
        <v>#REF!</v>
      </c>
      <c r="W71" s="116" t="e">
        <f t="shared" si="105"/>
        <v>#REF!</v>
      </c>
      <c r="X71" s="116" t="e">
        <f t="shared" si="106"/>
        <v>#REF!</v>
      </c>
      <c r="Y71" s="116" t="e">
        <f t="shared" si="107"/>
        <v>#REF!</v>
      </c>
      <c r="Z71" s="116">
        <f t="shared" si="108"/>
        <v>7.76</v>
      </c>
      <c r="AA71" s="116">
        <v>4</v>
      </c>
      <c r="AB71" s="116">
        <f t="shared" si="109"/>
        <v>7.76</v>
      </c>
      <c r="AC71" s="116">
        <v>0</v>
      </c>
      <c r="AD71" s="116">
        <v>1.9</v>
      </c>
      <c r="AE71" s="116">
        <v>1.88</v>
      </c>
      <c r="AF71" s="116">
        <v>0.02</v>
      </c>
      <c r="AG71" s="116">
        <v>1.9</v>
      </c>
      <c r="AH71" s="123" t="e">
        <f t="shared" si="110"/>
        <v>#REF!</v>
      </c>
      <c r="AI71" s="124" t="e">
        <f t="shared" si="111"/>
        <v>#REF!</v>
      </c>
      <c r="AJ71" s="123" t="e">
        <f t="shared" si="112"/>
        <v>#REF!</v>
      </c>
      <c r="AK71" s="22">
        <v>3.76</v>
      </c>
      <c r="AL71" s="125" t="e">
        <f t="shared" si="113"/>
        <v>#REF!</v>
      </c>
      <c r="AM71" s="22"/>
      <c r="AN71" s="80" t="e">
        <f t="shared" si="114"/>
        <v>#REF!</v>
      </c>
    </row>
    <row r="72" spans="1:40" ht="16.5" customHeight="1">
      <c r="A72" s="65" t="s">
        <v>156</v>
      </c>
      <c r="B72" s="99"/>
      <c r="C72" s="99"/>
      <c r="D72" s="93" t="s">
        <v>114</v>
      </c>
      <c r="E72" s="93" t="s">
        <v>118</v>
      </c>
      <c r="F72" s="92"/>
      <c r="G72" s="90" t="e">
        <f>VLOOKUP(A72,#REF!,4,0)</f>
        <v>#REF!</v>
      </c>
      <c r="H72" s="90" t="e">
        <f>VLOOKUP(A72,#REF!,5,0)</f>
        <v>#REF!</v>
      </c>
      <c r="I72" s="90" t="e">
        <f>VLOOKUP(A72,#REF!,6,0)</f>
        <v>#REF!</v>
      </c>
      <c r="J72" s="107">
        <v>0.6</v>
      </c>
      <c r="K72" s="107">
        <f t="shared" si="98"/>
        <v>0.4</v>
      </c>
      <c r="L72" s="110">
        <v>0.7</v>
      </c>
      <c r="M72" s="110">
        <v>0</v>
      </c>
      <c r="N72" s="110">
        <v>0.3</v>
      </c>
      <c r="O72" s="108" t="e">
        <f t="shared" si="10"/>
        <v>#REF!</v>
      </c>
      <c r="P72" s="108" t="e">
        <f t="shared" si="99"/>
        <v>#REF!</v>
      </c>
      <c r="Q72" s="108" t="e">
        <f t="shared" si="100"/>
        <v>#REF!</v>
      </c>
      <c r="R72" s="108" t="e">
        <f t="shared" si="101"/>
        <v>#REF!</v>
      </c>
      <c r="S72" s="108" t="e">
        <f t="shared" si="102"/>
        <v>#REF!</v>
      </c>
      <c r="T72" s="108" t="e">
        <f t="shared" si="103"/>
        <v>#REF!</v>
      </c>
      <c r="U72" s="115" t="e">
        <f t="shared" si="104"/>
        <v>#REF!</v>
      </c>
      <c r="V72" s="116" t="e">
        <f>VLOOKUP(A72,#REF!,7,0)</f>
        <v>#REF!</v>
      </c>
      <c r="W72" s="116" t="e">
        <f t="shared" si="105"/>
        <v>#REF!</v>
      </c>
      <c r="X72" s="116" t="e">
        <f t="shared" si="106"/>
        <v>#REF!</v>
      </c>
      <c r="Y72" s="116" t="e">
        <f t="shared" si="107"/>
        <v>#REF!</v>
      </c>
      <c r="Z72" s="116">
        <f t="shared" si="108"/>
        <v>73.94</v>
      </c>
      <c r="AA72" s="116">
        <v>32</v>
      </c>
      <c r="AB72" s="116">
        <f t="shared" si="109"/>
        <v>58.94</v>
      </c>
      <c r="AC72" s="116">
        <v>15</v>
      </c>
      <c r="AD72" s="116">
        <v>13.4</v>
      </c>
      <c r="AE72" s="116">
        <v>13.55</v>
      </c>
      <c r="AF72" s="116">
        <v>-0.15</v>
      </c>
      <c r="AG72" s="116">
        <v>13.4</v>
      </c>
      <c r="AH72" s="123" t="e">
        <f t="shared" si="110"/>
        <v>#REF!</v>
      </c>
      <c r="AI72" s="124" t="e">
        <f t="shared" si="111"/>
        <v>#REF!</v>
      </c>
      <c r="AJ72" s="123" t="e">
        <f t="shared" si="112"/>
        <v>#REF!</v>
      </c>
      <c r="AK72" s="22">
        <v>26.94</v>
      </c>
      <c r="AL72" s="125" t="e">
        <f t="shared" si="113"/>
        <v>#REF!</v>
      </c>
      <c r="AM72" s="22"/>
      <c r="AN72" s="80" t="e">
        <f t="shared" si="114"/>
        <v>#REF!</v>
      </c>
    </row>
    <row r="73" spans="1:40" ht="16.5" customHeight="1">
      <c r="A73" s="65" t="s">
        <v>157</v>
      </c>
      <c r="B73" s="65" t="s">
        <v>114</v>
      </c>
      <c r="C73" s="65" t="s">
        <v>114</v>
      </c>
      <c r="D73" s="93" t="s">
        <v>114</v>
      </c>
      <c r="E73" s="95" t="s">
        <v>122</v>
      </c>
      <c r="F73" s="92"/>
      <c r="G73" s="90" t="e">
        <f>VLOOKUP(A73,#REF!,4,0)</f>
        <v>#REF!</v>
      </c>
      <c r="H73" s="90" t="e">
        <f>VLOOKUP(A73,#REF!,5,0)</f>
        <v>#REF!</v>
      </c>
      <c r="I73" s="90" t="e">
        <f>VLOOKUP(A73,#REF!,6,0)</f>
        <v>#REF!</v>
      </c>
      <c r="J73" s="107">
        <v>0.8</v>
      </c>
      <c r="K73" s="107">
        <f t="shared" si="98"/>
        <v>0.19999999999999996</v>
      </c>
      <c r="L73" s="110">
        <v>0.8</v>
      </c>
      <c r="M73" s="110">
        <v>0</v>
      </c>
      <c r="N73" s="110">
        <v>0.2</v>
      </c>
      <c r="O73" s="108" t="e">
        <f t="shared" si="10"/>
        <v>#REF!</v>
      </c>
      <c r="P73" s="108" t="e">
        <f t="shared" si="99"/>
        <v>#REF!</v>
      </c>
      <c r="Q73" s="108" t="e">
        <f t="shared" si="100"/>
        <v>#REF!</v>
      </c>
      <c r="R73" s="108" t="e">
        <f t="shared" si="101"/>
        <v>#REF!</v>
      </c>
      <c r="S73" s="108" t="e">
        <f t="shared" si="102"/>
        <v>#REF!</v>
      </c>
      <c r="T73" s="108" t="e">
        <f t="shared" si="103"/>
        <v>#REF!</v>
      </c>
      <c r="U73" s="115" t="e">
        <f t="shared" si="104"/>
        <v>#REF!</v>
      </c>
      <c r="V73" s="116" t="e">
        <f>VLOOKUP(A73,#REF!,7,0)</f>
        <v>#REF!</v>
      </c>
      <c r="W73" s="116" t="e">
        <f t="shared" si="105"/>
        <v>#REF!</v>
      </c>
      <c r="X73" s="116" t="e">
        <f t="shared" si="106"/>
        <v>#REF!</v>
      </c>
      <c r="Y73" s="116" t="e">
        <f t="shared" si="107"/>
        <v>#REF!</v>
      </c>
      <c r="Z73" s="116">
        <f t="shared" si="108"/>
        <v>321.7</v>
      </c>
      <c r="AA73" s="116">
        <v>139</v>
      </c>
      <c r="AB73" s="116">
        <f t="shared" si="109"/>
        <v>231.7</v>
      </c>
      <c r="AC73" s="116">
        <v>90</v>
      </c>
      <c r="AD73" s="116">
        <v>45.91</v>
      </c>
      <c r="AE73" s="116">
        <v>50.54</v>
      </c>
      <c r="AF73" s="116">
        <v>-4.63</v>
      </c>
      <c r="AG73" s="116">
        <v>45.91</v>
      </c>
      <c r="AH73" s="123" t="e">
        <f t="shared" si="110"/>
        <v>#REF!</v>
      </c>
      <c r="AI73" s="124" t="e">
        <f t="shared" si="111"/>
        <v>#REF!</v>
      </c>
      <c r="AJ73" s="123" t="e">
        <f t="shared" si="112"/>
        <v>#REF!</v>
      </c>
      <c r="AK73" s="22">
        <v>92.7</v>
      </c>
      <c r="AL73" s="125" t="e">
        <f t="shared" si="113"/>
        <v>#REF!</v>
      </c>
      <c r="AM73" s="22"/>
      <c r="AN73" s="80" t="e">
        <f t="shared" si="114"/>
        <v>#REF!</v>
      </c>
    </row>
    <row r="74" spans="1:40" ht="16.5" customHeight="1">
      <c r="A74" s="65" t="s">
        <v>158</v>
      </c>
      <c r="B74" s="99"/>
      <c r="C74" s="99"/>
      <c r="D74" s="93" t="s">
        <v>114</v>
      </c>
      <c r="E74" s="95" t="s">
        <v>118</v>
      </c>
      <c r="F74" s="130"/>
      <c r="G74" s="90" t="e">
        <f>VLOOKUP(A74,#REF!,4,0)</f>
        <v>#REF!</v>
      </c>
      <c r="H74" s="90" t="e">
        <f>VLOOKUP(A74,#REF!,5,0)</f>
        <v>#REF!</v>
      </c>
      <c r="I74" s="90" t="e">
        <f>VLOOKUP(A74,#REF!,6,0)</f>
        <v>#REF!</v>
      </c>
      <c r="J74" s="107">
        <v>0.6</v>
      </c>
      <c r="K74" s="107">
        <f t="shared" si="98"/>
        <v>0.4</v>
      </c>
      <c r="L74" s="110">
        <v>0.7</v>
      </c>
      <c r="M74" s="110">
        <v>0</v>
      </c>
      <c r="N74" s="110">
        <v>0.3</v>
      </c>
      <c r="O74" s="108" t="e">
        <f t="shared" si="10"/>
        <v>#REF!</v>
      </c>
      <c r="P74" s="108" t="e">
        <f t="shared" si="99"/>
        <v>#REF!</v>
      </c>
      <c r="Q74" s="108" t="e">
        <f t="shared" si="100"/>
        <v>#REF!</v>
      </c>
      <c r="R74" s="108" t="e">
        <f t="shared" si="101"/>
        <v>#REF!</v>
      </c>
      <c r="S74" s="108" t="e">
        <f t="shared" si="102"/>
        <v>#REF!</v>
      </c>
      <c r="T74" s="108" t="e">
        <f t="shared" si="103"/>
        <v>#REF!</v>
      </c>
      <c r="U74" s="115" t="e">
        <f t="shared" si="104"/>
        <v>#REF!</v>
      </c>
      <c r="V74" s="116" t="e">
        <f>VLOOKUP(A74,#REF!,7,0)</f>
        <v>#REF!</v>
      </c>
      <c r="W74" s="116" t="e">
        <f t="shared" si="105"/>
        <v>#REF!</v>
      </c>
      <c r="X74" s="116" t="e">
        <f t="shared" si="106"/>
        <v>#REF!</v>
      </c>
      <c r="Y74" s="116" t="e">
        <f t="shared" si="107"/>
        <v>#REF!</v>
      </c>
      <c r="Z74" s="116">
        <f t="shared" si="108"/>
        <v>190.13</v>
      </c>
      <c r="AA74" s="116">
        <v>58</v>
      </c>
      <c r="AB74" s="116">
        <f t="shared" si="109"/>
        <v>158.13</v>
      </c>
      <c r="AC74" s="116">
        <v>32</v>
      </c>
      <c r="AD74" s="116">
        <v>71.06</v>
      </c>
      <c r="AE74" s="116">
        <v>57.96</v>
      </c>
      <c r="AF74" s="116">
        <v>13.1</v>
      </c>
      <c r="AG74" s="116">
        <v>71.06</v>
      </c>
      <c r="AH74" s="123" t="e">
        <f t="shared" si="110"/>
        <v>#REF!</v>
      </c>
      <c r="AI74" s="124" t="e">
        <f t="shared" si="111"/>
        <v>#REF!</v>
      </c>
      <c r="AJ74" s="123" t="e">
        <f t="shared" si="112"/>
        <v>#REF!</v>
      </c>
      <c r="AK74" s="22">
        <v>100.13</v>
      </c>
      <c r="AL74" s="125" t="e">
        <f t="shared" si="113"/>
        <v>#REF!</v>
      </c>
      <c r="AM74" s="22"/>
      <c r="AN74" s="80" t="e">
        <f t="shared" si="114"/>
        <v>#REF!</v>
      </c>
    </row>
    <row r="75" spans="1:40" ht="16.5" customHeight="1">
      <c r="A75" s="65" t="s">
        <v>159</v>
      </c>
      <c r="B75" s="99"/>
      <c r="C75" s="99"/>
      <c r="D75" s="93" t="s">
        <v>114</v>
      </c>
      <c r="E75" s="95" t="s">
        <v>118</v>
      </c>
      <c r="F75" s="92"/>
      <c r="G75" s="90" t="e">
        <f>VLOOKUP(A75,#REF!,4,0)</f>
        <v>#REF!</v>
      </c>
      <c r="H75" s="90" t="e">
        <f>VLOOKUP(A75,#REF!,5,0)</f>
        <v>#REF!</v>
      </c>
      <c r="I75" s="90" t="e">
        <f>VLOOKUP(A75,#REF!,6,0)</f>
        <v>#REF!</v>
      </c>
      <c r="J75" s="107">
        <v>0.6</v>
      </c>
      <c r="K75" s="107">
        <f t="shared" si="98"/>
        <v>0.4</v>
      </c>
      <c r="L75" s="110">
        <v>0.7</v>
      </c>
      <c r="M75" s="110">
        <v>0</v>
      </c>
      <c r="N75" s="110">
        <v>0.3</v>
      </c>
      <c r="O75" s="108" t="e">
        <f t="shared" si="10"/>
        <v>#REF!</v>
      </c>
      <c r="P75" s="108" t="e">
        <f t="shared" si="99"/>
        <v>#REF!</v>
      </c>
      <c r="Q75" s="108" t="e">
        <f t="shared" si="100"/>
        <v>#REF!</v>
      </c>
      <c r="R75" s="108" t="e">
        <f t="shared" si="101"/>
        <v>#REF!</v>
      </c>
      <c r="S75" s="108" t="e">
        <f t="shared" si="102"/>
        <v>#REF!</v>
      </c>
      <c r="T75" s="108" t="e">
        <f t="shared" si="103"/>
        <v>#REF!</v>
      </c>
      <c r="U75" s="115" t="e">
        <f t="shared" si="104"/>
        <v>#REF!</v>
      </c>
      <c r="V75" s="116" t="e">
        <f>VLOOKUP(A75,#REF!,7,0)</f>
        <v>#REF!</v>
      </c>
      <c r="W75" s="116" t="e">
        <f t="shared" si="105"/>
        <v>#REF!</v>
      </c>
      <c r="X75" s="116" t="e">
        <f t="shared" si="106"/>
        <v>#REF!</v>
      </c>
      <c r="Y75" s="116" t="e">
        <f t="shared" si="107"/>
        <v>#REF!</v>
      </c>
      <c r="Z75" s="116">
        <f t="shared" si="108"/>
        <v>37.01</v>
      </c>
      <c r="AA75" s="116">
        <v>18</v>
      </c>
      <c r="AB75" s="116">
        <f t="shared" si="109"/>
        <v>26.009999999999998</v>
      </c>
      <c r="AC75" s="116">
        <v>11</v>
      </c>
      <c r="AD75" s="116">
        <v>0.17</v>
      </c>
      <c r="AE75" s="116">
        <v>2.5499999999999998</v>
      </c>
      <c r="AF75" s="116">
        <v>-2.38</v>
      </c>
      <c r="AG75" s="116">
        <v>0.17</v>
      </c>
      <c r="AH75" s="123" t="e">
        <f t="shared" si="110"/>
        <v>#REF!</v>
      </c>
      <c r="AI75" s="124" t="e">
        <f t="shared" si="111"/>
        <v>#REF!</v>
      </c>
      <c r="AJ75" s="123" t="e">
        <f t="shared" si="112"/>
        <v>#REF!</v>
      </c>
      <c r="AK75" s="22">
        <v>8.01</v>
      </c>
      <c r="AL75" s="125" t="e">
        <f t="shared" si="113"/>
        <v>#REF!</v>
      </c>
      <c r="AM75" s="22"/>
      <c r="AN75" s="80" t="e">
        <f t="shared" si="114"/>
        <v>#REF!</v>
      </c>
    </row>
    <row r="76" spans="1:40" ht="16.5" customHeight="1">
      <c r="A76" s="65" t="s">
        <v>160</v>
      </c>
      <c r="B76" s="94"/>
      <c r="C76" s="94"/>
      <c r="D76" s="93" t="s">
        <v>114</v>
      </c>
      <c r="E76" s="95" t="s">
        <v>118</v>
      </c>
      <c r="F76" s="92"/>
      <c r="G76" s="90" t="e">
        <f>VLOOKUP(A76,#REF!,4,0)</f>
        <v>#REF!</v>
      </c>
      <c r="H76" s="90" t="e">
        <f>VLOOKUP(A76,#REF!,5,0)</f>
        <v>#REF!</v>
      </c>
      <c r="I76" s="90" t="e">
        <f>VLOOKUP(A76,#REF!,6,0)</f>
        <v>#REF!</v>
      </c>
      <c r="J76" s="107">
        <v>0.6</v>
      </c>
      <c r="K76" s="107">
        <f t="shared" si="98"/>
        <v>0.4</v>
      </c>
      <c r="L76" s="110">
        <v>0.7</v>
      </c>
      <c r="M76" s="110">
        <v>0</v>
      </c>
      <c r="N76" s="110">
        <v>0.3</v>
      </c>
      <c r="O76" s="108" t="e">
        <f t="shared" si="10"/>
        <v>#REF!</v>
      </c>
      <c r="P76" s="108" t="e">
        <f t="shared" si="99"/>
        <v>#REF!</v>
      </c>
      <c r="Q76" s="108" t="e">
        <f t="shared" si="100"/>
        <v>#REF!</v>
      </c>
      <c r="R76" s="108" t="e">
        <f t="shared" si="101"/>
        <v>#REF!</v>
      </c>
      <c r="S76" s="108" t="e">
        <f t="shared" si="102"/>
        <v>#REF!</v>
      </c>
      <c r="T76" s="108" t="e">
        <f t="shared" si="103"/>
        <v>#REF!</v>
      </c>
      <c r="U76" s="115" t="e">
        <f t="shared" si="104"/>
        <v>#REF!</v>
      </c>
      <c r="V76" s="116" t="e">
        <f>VLOOKUP(A76,#REF!,7,0)</f>
        <v>#REF!</v>
      </c>
      <c r="W76" s="116" t="e">
        <f t="shared" si="105"/>
        <v>#REF!</v>
      </c>
      <c r="X76" s="116" t="e">
        <f t="shared" si="106"/>
        <v>#REF!</v>
      </c>
      <c r="Y76" s="116" t="e">
        <f t="shared" si="107"/>
        <v>#REF!</v>
      </c>
      <c r="Z76" s="116">
        <f t="shared" si="108"/>
        <v>36.04</v>
      </c>
      <c r="AA76" s="116">
        <v>29</v>
      </c>
      <c r="AB76" s="116">
        <f t="shared" si="109"/>
        <v>20.04</v>
      </c>
      <c r="AC76" s="116">
        <v>16</v>
      </c>
      <c r="AD76" s="116">
        <v>-17.95</v>
      </c>
      <c r="AE76" s="116">
        <v>-9.74</v>
      </c>
      <c r="AF76" s="116">
        <v>-8.2100000000000009</v>
      </c>
      <c r="AG76" s="116">
        <v>-17.95</v>
      </c>
      <c r="AH76" s="123" t="e">
        <f t="shared" si="110"/>
        <v>#REF!</v>
      </c>
      <c r="AI76" s="124" t="e">
        <f t="shared" si="111"/>
        <v>#REF!</v>
      </c>
      <c r="AJ76" s="123" t="e">
        <f t="shared" si="112"/>
        <v>#REF!</v>
      </c>
      <c r="AK76" s="22">
        <v>-8.9600000000000009</v>
      </c>
      <c r="AL76" s="125" t="e">
        <f t="shared" si="113"/>
        <v>#REF!</v>
      </c>
      <c r="AM76" s="22"/>
      <c r="AN76" s="80" t="e">
        <f t="shared" si="114"/>
        <v>#REF!</v>
      </c>
    </row>
    <row r="77" spans="1:40" ht="16.5" customHeight="1">
      <c r="A77" s="65" t="s">
        <v>161</v>
      </c>
      <c r="B77" s="94"/>
      <c r="C77" s="94"/>
      <c r="D77" s="93" t="s">
        <v>114</v>
      </c>
      <c r="E77" s="95" t="s">
        <v>118</v>
      </c>
      <c r="F77" s="92"/>
      <c r="G77" s="90" t="e">
        <f>VLOOKUP(A77,#REF!,4,0)</f>
        <v>#REF!</v>
      </c>
      <c r="H77" s="90" t="e">
        <f>VLOOKUP(A77,#REF!,5,0)</f>
        <v>#REF!</v>
      </c>
      <c r="I77" s="90" t="e">
        <f>VLOOKUP(A77,#REF!,6,0)</f>
        <v>#REF!</v>
      </c>
      <c r="J77" s="107">
        <v>0.6</v>
      </c>
      <c r="K77" s="107">
        <f t="shared" si="98"/>
        <v>0.4</v>
      </c>
      <c r="L77" s="110">
        <v>0.7</v>
      </c>
      <c r="M77" s="110">
        <v>0</v>
      </c>
      <c r="N77" s="110">
        <v>0.3</v>
      </c>
      <c r="O77" s="108" t="e">
        <f t="shared" si="10"/>
        <v>#REF!</v>
      </c>
      <c r="P77" s="108" t="e">
        <f t="shared" si="99"/>
        <v>#REF!</v>
      </c>
      <c r="Q77" s="108" t="e">
        <f t="shared" si="100"/>
        <v>#REF!</v>
      </c>
      <c r="R77" s="108" t="e">
        <f t="shared" si="101"/>
        <v>#REF!</v>
      </c>
      <c r="S77" s="108" t="e">
        <f t="shared" si="102"/>
        <v>#REF!</v>
      </c>
      <c r="T77" s="108" t="e">
        <f t="shared" si="103"/>
        <v>#REF!</v>
      </c>
      <c r="U77" s="115" t="e">
        <f t="shared" si="104"/>
        <v>#REF!</v>
      </c>
      <c r="V77" s="116" t="e">
        <f>VLOOKUP(A77,#REF!,7,0)</f>
        <v>#REF!</v>
      </c>
      <c r="W77" s="116" t="e">
        <f t="shared" si="105"/>
        <v>#REF!</v>
      </c>
      <c r="X77" s="116" t="e">
        <f t="shared" si="106"/>
        <v>#REF!</v>
      </c>
      <c r="Y77" s="116" t="e">
        <f t="shared" si="107"/>
        <v>#REF!</v>
      </c>
      <c r="Z77" s="116">
        <f t="shared" si="108"/>
        <v>75.28</v>
      </c>
      <c r="AA77" s="116">
        <v>36</v>
      </c>
      <c r="AB77" s="116">
        <f t="shared" si="109"/>
        <v>55.28</v>
      </c>
      <c r="AC77" s="116">
        <v>20</v>
      </c>
      <c r="AD77" s="116">
        <v>12.35</v>
      </c>
      <c r="AE77" s="116">
        <v>13.26</v>
      </c>
      <c r="AF77" s="116">
        <v>-0.91</v>
      </c>
      <c r="AG77" s="116">
        <v>12.35</v>
      </c>
      <c r="AH77" s="123" t="e">
        <f t="shared" si="110"/>
        <v>#REF!</v>
      </c>
      <c r="AI77" s="124" t="e">
        <f t="shared" si="111"/>
        <v>#REF!</v>
      </c>
      <c r="AJ77" s="123" t="e">
        <f t="shared" si="112"/>
        <v>#REF!</v>
      </c>
      <c r="AK77" s="22">
        <v>19.28</v>
      </c>
      <c r="AL77" s="125" t="e">
        <f t="shared" si="113"/>
        <v>#REF!</v>
      </c>
      <c r="AM77" s="22"/>
      <c r="AN77" s="80" t="e">
        <f t="shared" si="114"/>
        <v>#REF!</v>
      </c>
    </row>
    <row r="78" spans="1:40" s="73" customFormat="1" ht="16.5" customHeight="1">
      <c r="A78" s="54" t="s">
        <v>162</v>
      </c>
      <c r="B78" s="54"/>
      <c r="C78" s="54"/>
      <c r="D78" s="96"/>
      <c r="E78" s="96"/>
      <c r="F78" s="54"/>
      <c r="G78" s="97" t="e">
        <f>SUM(G80:G91)</f>
        <v>#REF!</v>
      </c>
      <c r="H78" s="97" t="e">
        <f>SUM(H80:H91)</f>
        <v>#REF!</v>
      </c>
      <c r="I78" s="97" t="e">
        <f>SUM(I80:I91)</f>
        <v>#REF!</v>
      </c>
      <c r="J78" s="111"/>
      <c r="K78" s="111"/>
      <c r="L78" s="111"/>
      <c r="M78" s="111"/>
      <c r="N78" s="111"/>
      <c r="O78" s="104" t="e">
        <f t="shared" ref="O78:AG78" si="115">SUM(O80:O91)</f>
        <v>#REF!</v>
      </c>
      <c r="P78" s="104" t="e">
        <f t="shared" si="115"/>
        <v>#REF!</v>
      </c>
      <c r="Q78" s="104" t="e">
        <f t="shared" si="115"/>
        <v>#REF!</v>
      </c>
      <c r="R78" s="104" t="e">
        <f t="shared" si="115"/>
        <v>#REF!</v>
      </c>
      <c r="S78" s="104" t="e">
        <f t="shared" si="115"/>
        <v>#REF!</v>
      </c>
      <c r="T78" s="104" t="e">
        <f t="shared" si="115"/>
        <v>#REF!</v>
      </c>
      <c r="U78" s="104" t="e">
        <f t="shared" si="115"/>
        <v>#REF!</v>
      </c>
      <c r="V78" s="104" t="e">
        <f t="shared" si="115"/>
        <v>#REF!</v>
      </c>
      <c r="W78" s="104" t="e">
        <f t="shared" si="115"/>
        <v>#REF!</v>
      </c>
      <c r="X78" s="104" t="e">
        <f t="shared" si="115"/>
        <v>#REF!</v>
      </c>
      <c r="Y78" s="104" t="e">
        <f t="shared" si="115"/>
        <v>#REF!</v>
      </c>
      <c r="Z78" s="104">
        <f t="shared" si="115"/>
        <v>684.15</v>
      </c>
      <c r="AA78" s="104">
        <f t="shared" si="115"/>
        <v>342</v>
      </c>
      <c r="AB78" s="104">
        <f t="shared" si="115"/>
        <v>496.15</v>
      </c>
      <c r="AC78" s="104">
        <f t="shared" si="115"/>
        <v>188</v>
      </c>
      <c r="AD78" s="104">
        <f t="shared" si="115"/>
        <v>81.84</v>
      </c>
      <c r="AE78" s="104">
        <f t="shared" si="115"/>
        <v>98.02</v>
      </c>
      <c r="AF78" s="104">
        <f t="shared" si="115"/>
        <v>-16.18</v>
      </c>
      <c r="AG78" s="104">
        <f t="shared" si="115"/>
        <v>81.84</v>
      </c>
      <c r="AH78" s="104" t="e">
        <f t="shared" ref="AH78:AM78" si="116">SUM(AH80:AH91)</f>
        <v>#REF!</v>
      </c>
      <c r="AI78" s="104" t="e">
        <f t="shared" si="116"/>
        <v>#REF!</v>
      </c>
      <c r="AJ78" s="104" t="e">
        <f t="shared" si="116"/>
        <v>#REF!</v>
      </c>
      <c r="AK78" s="104">
        <f t="shared" si="116"/>
        <v>154.15</v>
      </c>
      <c r="AL78" s="128" t="e">
        <f t="shared" si="116"/>
        <v>#REF!</v>
      </c>
      <c r="AM78" s="104" t="e">
        <f t="shared" si="116"/>
        <v>#REF!</v>
      </c>
    </row>
    <row r="79" spans="1:40" s="73" customFormat="1" ht="25.5" customHeight="1">
      <c r="A79" s="54" t="s">
        <v>102</v>
      </c>
      <c r="B79" s="54"/>
      <c r="C79" s="54"/>
      <c r="D79" s="96"/>
      <c r="E79" s="96"/>
      <c r="F79" s="54"/>
      <c r="G79" s="97" t="e">
        <f>SUM(G80:G84)</f>
        <v>#REF!</v>
      </c>
      <c r="H79" s="97" t="e">
        <f>SUM(H80:H84)</f>
        <v>#REF!</v>
      </c>
      <c r="I79" s="97" t="e">
        <f>SUM(I80:I84)</f>
        <v>#REF!</v>
      </c>
      <c r="J79" s="111"/>
      <c r="K79" s="111"/>
      <c r="L79" s="111"/>
      <c r="M79" s="111"/>
      <c r="N79" s="111"/>
      <c r="O79" s="104" t="e">
        <f t="shared" ref="O79:AG79" si="117">SUM(O80:O84)</f>
        <v>#REF!</v>
      </c>
      <c r="P79" s="104" t="e">
        <f t="shared" si="117"/>
        <v>#REF!</v>
      </c>
      <c r="Q79" s="104" t="e">
        <f t="shared" si="117"/>
        <v>#REF!</v>
      </c>
      <c r="R79" s="104" t="e">
        <f t="shared" si="117"/>
        <v>#REF!</v>
      </c>
      <c r="S79" s="104" t="e">
        <f t="shared" si="117"/>
        <v>#REF!</v>
      </c>
      <c r="T79" s="104" t="e">
        <f t="shared" si="117"/>
        <v>#REF!</v>
      </c>
      <c r="U79" s="104" t="e">
        <f t="shared" si="117"/>
        <v>#REF!</v>
      </c>
      <c r="V79" s="104" t="e">
        <f t="shared" si="117"/>
        <v>#REF!</v>
      </c>
      <c r="W79" s="104" t="e">
        <f t="shared" si="117"/>
        <v>#REF!</v>
      </c>
      <c r="X79" s="104" t="e">
        <f t="shared" si="117"/>
        <v>#REF!</v>
      </c>
      <c r="Y79" s="104" t="e">
        <f t="shared" si="117"/>
        <v>#REF!</v>
      </c>
      <c r="Z79" s="104">
        <f t="shared" si="117"/>
        <v>96.66</v>
      </c>
      <c r="AA79" s="104">
        <f t="shared" si="117"/>
        <v>68</v>
      </c>
      <c r="AB79" s="104">
        <f t="shared" si="117"/>
        <v>86.66</v>
      </c>
      <c r="AC79" s="104">
        <f t="shared" si="117"/>
        <v>10</v>
      </c>
      <c r="AD79" s="104">
        <f t="shared" si="117"/>
        <v>1.4499999999999997</v>
      </c>
      <c r="AE79" s="104">
        <f t="shared" si="117"/>
        <v>4.1500000000000004</v>
      </c>
      <c r="AF79" s="104">
        <f t="shared" si="117"/>
        <v>-2.6999999999999997</v>
      </c>
      <c r="AG79" s="104">
        <f t="shared" si="117"/>
        <v>1.4499999999999997</v>
      </c>
      <c r="AH79" s="104" t="e">
        <f t="shared" ref="AH79:AM79" si="118">SUM(AH80:AH84)</f>
        <v>#REF!</v>
      </c>
      <c r="AI79" s="104" t="e">
        <f t="shared" si="118"/>
        <v>#REF!</v>
      </c>
      <c r="AJ79" s="104" t="e">
        <f t="shared" si="118"/>
        <v>#REF!</v>
      </c>
      <c r="AK79" s="104">
        <f t="shared" si="118"/>
        <v>18.66</v>
      </c>
      <c r="AL79" s="128" t="e">
        <f t="shared" si="118"/>
        <v>#REF!</v>
      </c>
      <c r="AM79" s="104" t="e">
        <f t="shared" si="118"/>
        <v>#REF!</v>
      </c>
    </row>
    <row r="80" spans="1:40" ht="16.5" customHeight="1">
      <c r="A80" s="65" t="s">
        <v>163</v>
      </c>
      <c r="B80" s="65"/>
      <c r="C80" s="65"/>
      <c r="D80" s="93"/>
      <c r="E80" s="93"/>
      <c r="F80" s="92"/>
      <c r="G80" s="90" t="e">
        <f>VLOOKUP(A80,#REF!,4,0)</f>
        <v>#REF!</v>
      </c>
      <c r="H80" s="90" t="e">
        <f>VLOOKUP(A80,#REF!,5,0)</f>
        <v>#REF!</v>
      </c>
      <c r="I80" s="90" t="e">
        <f>VLOOKUP(A80,#REF!,6,0)</f>
        <v>#REF!</v>
      </c>
      <c r="J80" s="107">
        <v>0.6</v>
      </c>
      <c r="K80" s="107">
        <f t="shared" ref="K80:K91" si="119">1-J80</f>
        <v>0.4</v>
      </c>
      <c r="L80" s="108">
        <v>0</v>
      </c>
      <c r="M80" s="108">
        <v>1</v>
      </c>
      <c r="N80" s="108">
        <v>0</v>
      </c>
      <c r="O80" s="108" t="e">
        <f t="shared" ref="O80:O136" si="120">SUM(P80:S80)</f>
        <v>#REF!</v>
      </c>
      <c r="P80" s="108" t="e">
        <f t="shared" ref="P80:P91" si="121">ROUND(J80*(H80*0.2+I80*0.16),2)</f>
        <v>#REF!</v>
      </c>
      <c r="Q80" s="108" t="e">
        <f t="shared" ref="Q80:Q91" si="122">ROUND(K80*L80*(H80*0.2+I80*0.16),2)</f>
        <v>#REF!</v>
      </c>
      <c r="R80" s="108" t="e">
        <f t="shared" ref="R80:R91" si="123">ROUND(K80*M80*(H80*0.2+I80*0.16),2)</f>
        <v>#REF!</v>
      </c>
      <c r="S80" s="108" t="e">
        <f t="shared" ref="S80:S91" si="124">ROUND(K80*N80*(H80*0.2+I80*0.16),2)</f>
        <v>#REF!</v>
      </c>
      <c r="T80" s="108" t="e">
        <f t="shared" ref="T80:T91" si="125">R80+S80</f>
        <v>#REF!</v>
      </c>
      <c r="U80" s="115" t="e">
        <f t="shared" ref="U80:U91" si="126">ROUND((H80*0.2+I80*0.16),2)</f>
        <v>#REF!</v>
      </c>
      <c r="V80" s="116" t="e">
        <f>VLOOKUP(A80,#REF!,7,0)</f>
        <v>#REF!</v>
      </c>
      <c r="W80" s="116" t="e">
        <f t="shared" ref="W80:W91" si="127">X80+Y80</f>
        <v>#REF!</v>
      </c>
      <c r="X80" s="116" t="e">
        <f t="shared" ref="X80:X91" si="128">P80+V80</f>
        <v>#REF!</v>
      </c>
      <c r="Y80" s="116" t="e">
        <f t="shared" ref="Y80:Y91" si="129">Q80</f>
        <v>#REF!</v>
      </c>
      <c r="Z80" s="116">
        <f t="shared" ref="Z80:Z91" si="130">AB80+AC80</f>
        <v>19.73</v>
      </c>
      <c r="AA80" s="116">
        <v>14</v>
      </c>
      <c r="AB80" s="116">
        <f t="shared" ref="AB80:AB91" si="131">AA80+AK80</f>
        <v>19.73</v>
      </c>
      <c r="AC80" s="116">
        <v>0</v>
      </c>
      <c r="AD80" s="116">
        <v>0.98</v>
      </c>
      <c r="AE80" s="116">
        <v>0.98</v>
      </c>
      <c r="AF80" s="116">
        <v>0</v>
      </c>
      <c r="AG80" s="116">
        <v>0.98</v>
      </c>
      <c r="AH80" s="123" t="e">
        <f t="shared" ref="AH80:AH91" si="132">AI80+AJ80</f>
        <v>#REF!</v>
      </c>
      <c r="AI80" s="124" t="e">
        <f t="shared" ref="AI80:AI91" si="133">P80-AA80+V80</f>
        <v>#REF!</v>
      </c>
      <c r="AJ80" s="123" t="e">
        <f t="shared" ref="AJ80:AJ91" si="134">Q80-AC80</f>
        <v>#REF!</v>
      </c>
      <c r="AK80" s="22">
        <v>5.73</v>
      </c>
      <c r="AL80" s="125" t="e">
        <f t="shared" ref="AL80:AL91" si="135">W80-Z80</f>
        <v>#REF!</v>
      </c>
      <c r="AM80" s="127" t="e">
        <f>AK80-AI80</f>
        <v>#REF!</v>
      </c>
      <c r="AN80" s="80" t="e">
        <f t="shared" ref="AN80:AN91" si="136">AL80+AC80</f>
        <v>#REF!</v>
      </c>
    </row>
    <row r="81" spans="1:40" ht="16.5" customHeight="1">
      <c r="A81" s="65" t="s">
        <v>164</v>
      </c>
      <c r="B81" s="65"/>
      <c r="C81" s="65"/>
      <c r="D81" s="93" t="s">
        <v>105</v>
      </c>
      <c r="E81" s="95" t="s">
        <v>118</v>
      </c>
      <c r="F81" s="92"/>
      <c r="G81" s="90" t="e">
        <f>VLOOKUP(A81,#REF!,4,0)</f>
        <v>#REF!</v>
      </c>
      <c r="H81" s="90" t="e">
        <f>VLOOKUP(A81,#REF!,5,0)</f>
        <v>#REF!</v>
      </c>
      <c r="I81" s="90" t="e">
        <f>VLOOKUP(A81,#REF!,6,0)</f>
        <v>#REF!</v>
      </c>
      <c r="J81" s="107">
        <v>0.6</v>
      </c>
      <c r="K81" s="107">
        <f t="shared" si="119"/>
        <v>0.4</v>
      </c>
      <c r="L81" s="110">
        <v>0.5</v>
      </c>
      <c r="M81" s="108">
        <v>0.5</v>
      </c>
      <c r="N81" s="108"/>
      <c r="O81" s="108" t="e">
        <f t="shared" si="120"/>
        <v>#REF!</v>
      </c>
      <c r="P81" s="108" t="e">
        <f t="shared" si="121"/>
        <v>#REF!</v>
      </c>
      <c r="Q81" s="108" t="e">
        <f t="shared" si="122"/>
        <v>#REF!</v>
      </c>
      <c r="R81" s="108" t="e">
        <f t="shared" si="123"/>
        <v>#REF!</v>
      </c>
      <c r="S81" s="108" t="e">
        <f t="shared" si="124"/>
        <v>#REF!</v>
      </c>
      <c r="T81" s="108" t="e">
        <f t="shared" si="125"/>
        <v>#REF!</v>
      </c>
      <c r="U81" s="115" t="e">
        <f t="shared" si="126"/>
        <v>#REF!</v>
      </c>
      <c r="V81" s="116" t="e">
        <f>VLOOKUP(A81,#REF!,7,0)</f>
        <v>#REF!</v>
      </c>
      <c r="W81" s="116" t="e">
        <f t="shared" si="127"/>
        <v>#REF!</v>
      </c>
      <c r="X81" s="116" t="e">
        <f t="shared" si="128"/>
        <v>#REF!</v>
      </c>
      <c r="Y81" s="116" t="e">
        <f t="shared" si="129"/>
        <v>#REF!</v>
      </c>
      <c r="Z81" s="116">
        <f t="shared" si="130"/>
        <v>49.41</v>
      </c>
      <c r="AA81" s="116">
        <v>38</v>
      </c>
      <c r="AB81" s="116">
        <f t="shared" si="131"/>
        <v>42.41</v>
      </c>
      <c r="AC81" s="116">
        <v>7</v>
      </c>
      <c r="AD81" s="116">
        <v>-3.17</v>
      </c>
      <c r="AE81" s="116">
        <v>-0.88</v>
      </c>
      <c r="AF81" s="116">
        <v>-2.29</v>
      </c>
      <c r="AG81" s="116">
        <v>-3.17</v>
      </c>
      <c r="AH81" s="123" t="e">
        <f t="shared" si="132"/>
        <v>#REF!</v>
      </c>
      <c r="AI81" s="124" t="e">
        <f t="shared" si="133"/>
        <v>#REF!</v>
      </c>
      <c r="AJ81" s="123" t="e">
        <f t="shared" si="134"/>
        <v>#REF!</v>
      </c>
      <c r="AK81" s="22">
        <v>4.41</v>
      </c>
      <c r="AL81" s="125" t="e">
        <f t="shared" si="135"/>
        <v>#REF!</v>
      </c>
      <c r="AM81" s="22"/>
      <c r="AN81" s="80" t="e">
        <f t="shared" si="136"/>
        <v>#REF!</v>
      </c>
    </row>
    <row r="82" spans="1:40" ht="16.5" customHeight="1">
      <c r="A82" s="65" t="s">
        <v>165</v>
      </c>
      <c r="B82" s="65"/>
      <c r="C82" s="65"/>
      <c r="D82" s="93" t="s">
        <v>105</v>
      </c>
      <c r="E82" s="129" t="s">
        <v>122</v>
      </c>
      <c r="F82" s="92"/>
      <c r="G82" s="90" t="e">
        <f>VLOOKUP(A82,#REF!,4,0)</f>
        <v>#REF!</v>
      </c>
      <c r="H82" s="90" t="e">
        <f>VLOOKUP(A82,#REF!,5,0)</f>
        <v>#REF!</v>
      </c>
      <c r="I82" s="90" t="e">
        <f>VLOOKUP(A82,#REF!,6,0)</f>
        <v>#REF!</v>
      </c>
      <c r="J82" s="107">
        <v>0.6</v>
      </c>
      <c r="K82" s="107">
        <f t="shared" si="119"/>
        <v>0.4</v>
      </c>
      <c r="L82" s="110">
        <v>0.5</v>
      </c>
      <c r="M82" s="108">
        <v>0.5</v>
      </c>
      <c r="N82" s="108"/>
      <c r="O82" s="108" t="e">
        <f t="shared" si="120"/>
        <v>#REF!</v>
      </c>
      <c r="P82" s="108" t="e">
        <f t="shared" si="121"/>
        <v>#REF!</v>
      </c>
      <c r="Q82" s="108" t="e">
        <f t="shared" si="122"/>
        <v>#REF!</v>
      </c>
      <c r="R82" s="108" t="e">
        <f t="shared" si="123"/>
        <v>#REF!</v>
      </c>
      <c r="S82" s="108" t="e">
        <f t="shared" si="124"/>
        <v>#REF!</v>
      </c>
      <c r="T82" s="108" t="e">
        <f t="shared" si="125"/>
        <v>#REF!</v>
      </c>
      <c r="U82" s="115" t="e">
        <f t="shared" si="126"/>
        <v>#REF!</v>
      </c>
      <c r="V82" s="116" t="e">
        <f>VLOOKUP(A82,#REF!,7,0)</f>
        <v>#REF!</v>
      </c>
      <c r="W82" s="116" t="e">
        <f t="shared" si="127"/>
        <v>#REF!</v>
      </c>
      <c r="X82" s="116" t="e">
        <f t="shared" si="128"/>
        <v>#REF!</v>
      </c>
      <c r="Y82" s="116" t="e">
        <f t="shared" si="129"/>
        <v>#REF!</v>
      </c>
      <c r="Z82" s="116">
        <f t="shared" si="130"/>
        <v>8.69</v>
      </c>
      <c r="AA82" s="116">
        <v>7</v>
      </c>
      <c r="AB82" s="116">
        <f t="shared" si="131"/>
        <v>7.6899999999999995</v>
      </c>
      <c r="AC82" s="116">
        <v>1</v>
      </c>
      <c r="AD82" s="116">
        <v>0.01</v>
      </c>
      <c r="AE82" s="116">
        <v>0.37</v>
      </c>
      <c r="AF82" s="116">
        <v>-0.36</v>
      </c>
      <c r="AG82" s="116">
        <v>0.01</v>
      </c>
      <c r="AH82" s="123" t="e">
        <f t="shared" si="132"/>
        <v>#REF!</v>
      </c>
      <c r="AI82" s="124" t="e">
        <f t="shared" si="133"/>
        <v>#REF!</v>
      </c>
      <c r="AJ82" s="123" t="e">
        <f t="shared" si="134"/>
        <v>#REF!</v>
      </c>
      <c r="AK82" s="22">
        <v>0.69</v>
      </c>
      <c r="AL82" s="125" t="e">
        <f t="shared" si="135"/>
        <v>#REF!</v>
      </c>
      <c r="AM82" s="22"/>
      <c r="AN82" s="80" t="e">
        <f t="shared" si="136"/>
        <v>#REF!</v>
      </c>
    </row>
    <row r="83" spans="1:40" ht="16.5" customHeight="1">
      <c r="A83" s="65" t="s">
        <v>166</v>
      </c>
      <c r="B83" s="65"/>
      <c r="C83" s="65"/>
      <c r="D83" s="93" t="s">
        <v>105</v>
      </c>
      <c r="E83" s="129" t="s">
        <v>122</v>
      </c>
      <c r="F83" s="92"/>
      <c r="G83" s="90" t="e">
        <f>VLOOKUP(A83,#REF!,4,0)</f>
        <v>#REF!</v>
      </c>
      <c r="H83" s="90" t="e">
        <f>VLOOKUP(A83,#REF!,5,0)</f>
        <v>#REF!</v>
      </c>
      <c r="I83" s="90" t="e">
        <f>VLOOKUP(A83,#REF!,6,0)</f>
        <v>#REF!</v>
      </c>
      <c r="J83" s="107">
        <v>0.6</v>
      </c>
      <c r="K83" s="107">
        <f t="shared" si="119"/>
        <v>0.4</v>
      </c>
      <c r="L83" s="110">
        <v>0.5</v>
      </c>
      <c r="M83" s="108">
        <v>0.5</v>
      </c>
      <c r="N83" s="108"/>
      <c r="O83" s="108" t="e">
        <f t="shared" si="120"/>
        <v>#REF!</v>
      </c>
      <c r="P83" s="108" t="e">
        <f t="shared" si="121"/>
        <v>#REF!</v>
      </c>
      <c r="Q83" s="108" t="e">
        <f t="shared" si="122"/>
        <v>#REF!</v>
      </c>
      <c r="R83" s="108" t="e">
        <f t="shared" si="123"/>
        <v>#REF!</v>
      </c>
      <c r="S83" s="108" t="e">
        <f t="shared" si="124"/>
        <v>#REF!</v>
      </c>
      <c r="T83" s="108" t="e">
        <f t="shared" si="125"/>
        <v>#REF!</v>
      </c>
      <c r="U83" s="115" t="e">
        <f t="shared" si="126"/>
        <v>#REF!</v>
      </c>
      <c r="V83" s="116" t="e">
        <f>VLOOKUP(A83,#REF!,7,0)</f>
        <v>#REF!</v>
      </c>
      <c r="W83" s="116" t="e">
        <f t="shared" si="127"/>
        <v>#REF!</v>
      </c>
      <c r="X83" s="116" t="e">
        <f t="shared" si="128"/>
        <v>#REF!</v>
      </c>
      <c r="Y83" s="116" t="e">
        <f t="shared" si="129"/>
        <v>#REF!</v>
      </c>
      <c r="Z83" s="116">
        <f t="shared" si="130"/>
        <v>8.01</v>
      </c>
      <c r="AA83" s="116">
        <v>3</v>
      </c>
      <c r="AB83" s="116">
        <f t="shared" si="131"/>
        <v>7.01</v>
      </c>
      <c r="AC83" s="116">
        <v>1</v>
      </c>
      <c r="AD83" s="116">
        <v>3.48</v>
      </c>
      <c r="AE83" s="116">
        <v>3.22</v>
      </c>
      <c r="AF83" s="116">
        <v>0.26</v>
      </c>
      <c r="AG83" s="116">
        <v>3.48</v>
      </c>
      <c r="AH83" s="123" t="e">
        <f t="shared" si="132"/>
        <v>#REF!</v>
      </c>
      <c r="AI83" s="124" t="e">
        <f t="shared" si="133"/>
        <v>#REF!</v>
      </c>
      <c r="AJ83" s="123" t="e">
        <f t="shared" si="134"/>
        <v>#REF!</v>
      </c>
      <c r="AK83" s="22">
        <v>4.01</v>
      </c>
      <c r="AL83" s="125" t="e">
        <f t="shared" si="135"/>
        <v>#REF!</v>
      </c>
      <c r="AM83" s="127" t="e">
        <f>AK83-AH83-AC83</f>
        <v>#REF!</v>
      </c>
      <c r="AN83" s="80" t="e">
        <f t="shared" si="136"/>
        <v>#REF!</v>
      </c>
    </row>
    <row r="84" spans="1:40" ht="16.5" customHeight="1">
      <c r="A84" s="65" t="s">
        <v>167</v>
      </c>
      <c r="B84" s="65"/>
      <c r="C84" s="65"/>
      <c r="D84" s="93"/>
      <c r="E84" s="129" t="s">
        <v>122</v>
      </c>
      <c r="F84" s="92"/>
      <c r="G84" s="90" t="e">
        <f>VLOOKUP(A84,#REF!,4,0)</f>
        <v>#REF!</v>
      </c>
      <c r="H84" s="90" t="e">
        <f>VLOOKUP(A84,#REF!,5,0)</f>
        <v>#REF!</v>
      </c>
      <c r="I84" s="90" t="e">
        <f>VLOOKUP(A84,#REF!,6,0)</f>
        <v>#REF!</v>
      </c>
      <c r="J84" s="107">
        <v>0.6</v>
      </c>
      <c r="K84" s="107">
        <f t="shared" si="119"/>
        <v>0.4</v>
      </c>
      <c r="L84" s="110">
        <v>0.5</v>
      </c>
      <c r="M84" s="108">
        <v>0.5</v>
      </c>
      <c r="N84" s="108"/>
      <c r="O84" s="108" t="e">
        <f t="shared" si="120"/>
        <v>#REF!</v>
      </c>
      <c r="P84" s="108" t="e">
        <f t="shared" si="121"/>
        <v>#REF!</v>
      </c>
      <c r="Q84" s="108" t="e">
        <f t="shared" si="122"/>
        <v>#REF!</v>
      </c>
      <c r="R84" s="108" t="e">
        <f t="shared" si="123"/>
        <v>#REF!</v>
      </c>
      <c r="S84" s="108" t="e">
        <f t="shared" si="124"/>
        <v>#REF!</v>
      </c>
      <c r="T84" s="108" t="e">
        <f t="shared" si="125"/>
        <v>#REF!</v>
      </c>
      <c r="U84" s="115" t="e">
        <f t="shared" si="126"/>
        <v>#REF!</v>
      </c>
      <c r="V84" s="116" t="e">
        <f>VLOOKUP(A84,#REF!,7,0)</f>
        <v>#REF!</v>
      </c>
      <c r="W84" s="116" t="e">
        <f t="shared" si="127"/>
        <v>#REF!</v>
      </c>
      <c r="X84" s="116" t="e">
        <f t="shared" si="128"/>
        <v>#REF!</v>
      </c>
      <c r="Y84" s="116" t="e">
        <f t="shared" si="129"/>
        <v>#REF!</v>
      </c>
      <c r="Z84" s="116">
        <f t="shared" si="130"/>
        <v>10.82</v>
      </c>
      <c r="AA84" s="116">
        <v>6</v>
      </c>
      <c r="AB84" s="116">
        <f t="shared" si="131"/>
        <v>9.82</v>
      </c>
      <c r="AC84" s="116">
        <v>1</v>
      </c>
      <c r="AD84" s="116">
        <v>0.15</v>
      </c>
      <c r="AE84" s="116">
        <v>0.46</v>
      </c>
      <c r="AF84" s="116">
        <v>-0.31</v>
      </c>
      <c r="AG84" s="116">
        <v>0.15</v>
      </c>
      <c r="AH84" s="123" t="e">
        <f t="shared" si="132"/>
        <v>#REF!</v>
      </c>
      <c r="AI84" s="124" t="e">
        <f t="shared" si="133"/>
        <v>#REF!</v>
      </c>
      <c r="AJ84" s="123" t="e">
        <f t="shared" si="134"/>
        <v>#REF!</v>
      </c>
      <c r="AK84" s="22">
        <v>3.82</v>
      </c>
      <c r="AL84" s="125" t="e">
        <f t="shared" si="135"/>
        <v>#REF!</v>
      </c>
      <c r="AM84" s="22"/>
      <c r="AN84" s="80" t="e">
        <f t="shared" si="136"/>
        <v>#REF!</v>
      </c>
    </row>
    <row r="85" spans="1:40" ht="16.5" customHeight="1">
      <c r="A85" s="65" t="s">
        <v>168</v>
      </c>
      <c r="B85" s="65" t="s">
        <v>114</v>
      </c>
      <c r="C85" s="65"/>
      <c r="D85" s="93" t="s">
        <v>114</v>
      </c>
      <c r="E85" s="95" t="s">
        <v>118</v>
      </c>
      <c r="F85" s="92"/>
      <c r="G85" s="90" t="e">
        <f>VLOOKUP(A85,#REF!,4,0)</f>
        <v>#REF!</v>
      </c>
      <c r="H85" s="90" t="e">
        <f>VLOOKUP(A85,#REF!,5,0)</f>
        <v>#REF!</v>
      </c>
      <c r="I85" s="90" t="e">
        <f>VLOOKUP(A85,#REF!,6,0)</f>
        <v>#REF!</v>
      </c>
      <c r="J85" s="107">
        <v>0.8</v>
      </c>
      <c r="K85" s="107">
        <f t="shared" si="119"/>
        <v>0.19999999999999996</v>
      </c>
      <c r="L85" s="110">
        <v>0.7</v>
      </c>
      <c r="M85" s="110">
        <v>0</v>
      </c>
      <c r="N85" s="110">
        <v>0.3</v>
      </c>
      <c r="O85" s="108" t="e">
        <f t="shared" si="120"/>
        <v>#REF!</v>
      </c>
      <c r="P85" s="108" t="e">
        <f t="shared" si="121"/>
        <v>#REF!</v>
      </c>
      <c r="Q85" s="108" t="e">
        <f t="shared" si="122"/>
        <v>#REF!</v>
      </c>
      <c r="R85" s="108" t="e">
        <f t="shared" si="123"/>
        <v>#REF!</v>
      </c>
      <c r="S85" s="108" t="e">
        <f t="shared" si="124"/>
        <v>#REF!</v>
      </c>
      <c r="T85" s="108" t="e">
        <f t="shared" si="125"/>
        <v>#REF!</v>
      </c>
      <c r="U85" s="115" t="e">
        <f t="shared" si="126"/>
        <v>#REF!</v>
      </c>
      <c r="V85" s="116" t="e">
        <f>VLOOKUP(A85,#REF!,7,0)</f>
        <v>#REF!</v>
      </c>
      <c r="W85" s="116" t="e">
        <f t="shared" si="127"/>
        <v>#REF!</v>
      </c>
      <c r="X85" s="116" t="e">
        <f t="shared" si="128"/>
        <v>#REF!</v>
      </c>
      <c r="Y85" s="116" t="e">
        <f t="shared" si="129"/>
        <v>#REF!</v>
      </c>
      <c r="Z85" s="116">
        <f t="shared" si="130"/>
        <v>31.53</v>
      </c>
      <c r="AA85" s="116">
        <v>16</v>
      </c>
      <c r="AB85" s="116">
        <f t="shared" si="131"/>
        <v>22.53</v>
      </c>
      <c r="AC85" s="116">
        <v>9</v>
      </c>
      <c r="AD85" s="116">
        <v>5.35</v>
      </c>
      <c r="AE85" s="116">
        <v>5.79</v>
      </c>
      <c r="AF85" s="116">
        <v>-0.44</v>
      </c>
      <c r="AG85" s="116">
        <v>5.35</v>
      </c>
      <c r="AH85" s="123" t="e">
        <f t="shared" si="132"/>
        <v>#REF!</v>
      </c>
      <c r="AI85" s="124" t="e">
        <f t="shared" si="133"/>
        <v>#REF!</v>
      </c>
      <c r="AJ85" s="123" t="e">
        <f t="shared" si="134"/>
        <v>#REF!</v>
      </c>
      <c r="AK85" s="22">
        <v>6.53</v>
      </c>
      <c r="AL85" s="125" t="e">
        <f t="shared" si="135"/>
        <v>#REF!</v>
      </c>
      <c r="AM85" s="22"/>
      <c r="AN85" s="80" t="e">
        <f t="shared" si="136"/>
        <v>#REF!</v>
      </c>
    </row>
    <row r="86" spans="1:40" ht="16.5" customHeight="1">
      <c r="A86" s="65" t="s">
        <v>169</v>
      </c>
      <c r="B86" s="99"/>
      <c r="C86" s="99"/>
      <c r="D86" s="93" t="s">
        <v>114</v>
      </c>
      <c r="E86" s="95" t="s">
        <v>118</v>
      </c>
      <c r="F86" s="92"/>
      <c r="G86" s="90" t="e">
        <f>VLOOKUP(A86,#REF!,4,0)</f>
        <v>#REF!</v>
      </c>
      <c r="H86" s="90" t="e">
        <f>VLOOKUP(A86,#REF!,5,0)</f>
        <v>#REF!</v>
      </c>
      <c r="I86" s="90" t="e">
        <f>VLOOKUP(A86,#REF!,6,0)</f>
        <v>#REF!</v>
      </c>
      <c r="J86" s="107">
        <v>0.6</v>
      </c>
      <c r="K86" s="107">
        <f t="shared" si="119"/>
        <v>0.4</v>
      </c>
      <c r="L86" s="110">
        <v>0.7</v>
      </c>
      <c r="M86" s="110">
        <v>0</v>
      </c>
      <c r="N86" s="110">
        <v>0.3</v>
      </c>
      <c r="O86" s="108" t="e">
        <f t="shared" si="120"/>
        <v>#REF!</v>
      </c>
      <c r="P86" s="108" t="e">
        <f t="shared" si="121"/>
        <v>#REF!</v>
      </c>
      <c r="Q86" s="108" t="e">
        <f t="shared" si="122"/>
        <v>#REF!</v>
      </c>
      <c r="R86" s="108" t="e">
        <f t="shared" si="123"/>
        <v>#REF!</v>
      </c>
      <c r="S86" s="108" t="e">
        <f t="shared" si="124"/>
        <v>#REF!</v>
      </c>
      <c r="T86" s="108" t="e">
        <f t="shared" si="125"/>
        <v>#REF!</v>
      </c>
      <c r="U86" s="115" t="e">
        <f t="shared" si="126"/>
        <v>#REF!</v>
      </c>
      <c r="V86" s="116" t="e">
        <f>VLOOKUP(A86,#REF!,7,0)</f>
        <v>#REF!</v>
      </c>
      <c r="W86" s="116" t="e">
        <f t="shared" si="127"/>
        <v>#REF!</v>
      </c>
      <c r="X86" s="116" t="e">
        <f t="shared" si="128"/>
        <v>#REF!</v>
      </c>
      <c r="Y86" s="116" t="e">
        <f t="shared" si="129"/>
        <v>#REF!</v>
      </c>
      <c r="Z86" s="116">
        <f t="shared" si="130"/>
        <v>63.82</v>
      </c>
      <c r="AA86" s="116">
        <v>31</v>
      </c>
      <c r="AB86" s="116">
        <f t="shared" si="131"/>
        <v>46.82</v>
      </c>
      <c r="AC86" s="116">
        <v>17</v>
      </c>
      <c r="AD86" s="116">
        <v>4.58</v>
      </c>
      <c r="AE86" s="116">
        <v>7.13</v>
      </c>
      <c r="AF86" s="116">
        <v>-2.5499999999999998</v>
      </c>
      <c r="AG86" s="116">
        <v>4.58</v>
      </c>
      <c r="AH86" s="123" t="e">
        <f t="shared" si="132"/>
        <v>#REF!</v>
      </c>
      <c r="AI86" s="124" t="e">
        <f t="shared" si="133"/>
        <v>#REF!</v>
      </c>
      <c r="AJ86" s="123" t="e">
        <f t="shared" si="134"/>
        <v>#REF!</v>
      </c>
      <c r="AK86" s="22">
        <v>15.82</v>
      </c>
      <c r="AL86" s="125" t="e">
        <f t="shared" si="135"/>
        <v>#REF!</v>
      </c>
      <c r="AM86" s="22"/>
      <c r="AN86" s="80" t="e">
        <f t="shared" si="136"/>
        <v>#REF!</v>
      </c>
    </row>
    <row r="87" spans="1:40" ht="16.5" customHeight="1">
      <c r="A87" s="65" t="s">
        <v>170</v>
      </c>
      <c r="B87" s="99"/>
      <c r="C87" s="99"/>
      <c r="D87" s="93" t="s">
        <v>114</v>
      </c>
      <c r="E87" s="95" t="s">
        <v>118</v>
      </c>
      <c r="F87" s="92"/>
      <c r="G87" s="90" t="e">
        <f>VLOOKUP(A87,#REF!,4,0)</f>
        <v>#REF!</v>
      </c>
      <c r="H87" s="90" t="e">
        <f>VLOOKUP(A87,#REF!,5,0)</f>
        <v>#REF!</v>
      </c>
      <c r="I87" s="90" t="e">
        <f>VLOOKUP(A87,#REF!,6,0)</f>
        <v>#REF!</v>
      </c>
      <c r="J87" s="107">
        <v>0.6</v>
      </c>
      <c r="K87" s="107">
        <f t="shared" si="119"/>
        <v>0.4</v>
      </c>
      <c r="L87" s="110">
        <v>0.7</v>
      </c>
      <c r="M87" s="110">
        <v>0</v>
      </c>
      <c r="N87" s="110">
        <v>0.3</v>
      </c>
      <c r="O87" s="108" t="e">
        <f t="shared" si="120"/>
        <v>#REF!</v>
      </c>
      <c r="P87" s="108" t="e">
        <f t="shared" si="121"/>
        <v>#REF!</v>
      </c>
      <c r="Q87" s="108" t="e">
        <f t="shared" si="122"/>
        <v>#REF!</v>
      </c>
      <c r="R87" s="108" t="e">
        <f t="shared" si="123"/>
        <v>#REF!</v>
      </c>
      <c r="S87" s="108" t="e">
        <f t="shared" si="124"/>
        <v>#REF!</v>
      </c>
      <c r="T87" s="108" t="e">
        <f t="shared" si="125"/>
        <v>#REF!</v>
      </c>
      <c r="U87" s="115" t="e">
        <f t="shared" si="126"/>
        <v>#REF!</v>
      </c>
      <c r="V87" s="116" t="e">
        <f>VLOOKUP(A87,#REF!,7,0)</f>
        <v>#REF!</v>
      </c>
      <c r="W87" s="116" t="e">
        <f t="shared" si="127"/>
        <v>#REF!</v>
      </c>
      <c r="X87" s="116" t="e">
        <f t="shared" si="128"/>
        <v>#REF!</v>
      </c>
      <c r="Y87" s="116" t="e">
        <f t="shared" si="129"/>
        <v>#REF!</v>
      </c>
      <c r="Z87" s="116">
        <f t="shared" si="130"/>
        <v>85.18</v>
      </c>
      <c r="AA87" s="116">
        <v>46</v>
      </c>
      <c r="AB87" s="116">
        <f t="shared" si="131"/>
        <v>59.18</v>
      </c>
      <c r="AC87" s="116">
        <v>26</v>
      </c>
      <c r="AD87" s="116">
        <v>12.59</v>
      </c>
      <c r="AE87" s="116">
        <v>14.76</v>
      </c>
      <c r="AF87" s="116">
        <v>-2.17</v>
      </c>
      <c r="AG87" s="116">
        <v>12.59</v>
      </c>
      <c r="AH87" s="123" t="e">
        <f t="shared" si="132"/>
        <v>#REF!</v>
      </c>
      <c r="AI87" s="124" t="e">
        <f t="shared" si="133"/>
        <v>#REF!</v>
      </c>
      <c r="AJ87" s="123" t="e">
        <f t="shared" si="134"/>
        <v>#REF!</v>
      </c>
      <c r="AK87" s="22">
        <v>13.18</v>
      </c>
      <c r="AL87" s="125" t="e">
        <f t="shared" si="135"/>
        <v>#REF!</v>
      </c>
      <c r="AM87" s="22"/>
      <c r="AN87" s="80" t="e">
        <f t="shared" si="136"/>
        <v>#REF!</v>
      </c>
    </row>
    <row r="88" spans="1:40" ht="16.5" customHeight="1">
      <c r="A88" s="65" t="s">
        <v>171</v>
      </c>
      <c r="B88" s="65" t="s">
        <v>114</v>
      </c>
      <c r="C88" s="65"/>
      <c r="D88" s="93" t="s">
        <v>114</v>
      </c>
      <c r="E88" s="95" t="s">
        <v>118</v>
      </c>
      <c r="F88" s="92"/>
      <c r="G88" s="90" t="e">
        <f>VLOOKUP(A88,#REF!,4,0)</f>
        <v>#REF!</v>
      </c>
      <c r="H88" s="90" t="e">
        <f>VLOOKUP(A88,#REF!,5,0)</f>
        <v>#REF!</v>
      </c>
      <c r="I88" s="90" t="e">
        <f>VLOOKUP(A88,#REF!,6,0)</f>
        <v>#REF!</v>
      </c>
      <c r="J88" s="107">
        <v>0.8</v>
      </c>
      <c r="K88" s="107">
        <f t="shared" si="119"/>
        <v>0.19999999999999996</v>
      </c>
      <c r="L88" s="110">
        <v>0.7</v>
      </c>
      <c r="M88" s="110">
        <v>0</v>
      </c>
      <c r="N88" s="110">
        <v>0.3</v>
      </c>
      <c r="O88" s="108" t="e">
        <f t="shared" si="120"/>
        <v>#REF!</v>
      </c>
      <c r="P88" s="108" t="e">
        <f t="shared" si="121"/>
        <v>#REF!</v>
      </c>
      <c r="Q88" s="108" t="e">
        <f t="shared" si="122"/>
        <v>#REF!</v>
      </c>
      <c r="R88" s="108" t="e">
        <f t="shared" si="123"/>
        <v>#REF!</v>
      </c>
      <c r="S88" s="108" t="e">
        <f t="shared" si="124"/>
        <v>#REF!</v>
      </c>
      <c r="T88" s="108" t="e">
        <f t="shared" si="125"/>
        <v>#REF!</v>
      </c>
      <c r="U88" s="115" t="e">
        <f t="shared" si="126"/>
        <v>#REF!</v>
      </c>
      <c r="V88" s="116" t="e">
        <f>VLOOKUP(A88,#REF!,7,0)</f>
        <v>#REF!</v>
      </c>
      <c r="W88" s="116" t="e">
        <f t="shared" si="127"/>
        <v>#REF!</v>
      </c>
      <c r="X88" s="116" t="e">
        <f t="shared" si="128"/>
        <v>#REF!</v>
      </c>
      <c r="Y88" s="116" t="e">
        <f t="shared" si="129"/>
        <v>#REF!</v>
      </c>
      <c r="Z88" s="116">
        <f t="shared" si="130"/>
        <v>84.83</v>
      </c>
      <c r="AA88" s="116">
        <v>35</v>
      </c>
      <c r="AB88" s="116">
        <f t="shared" si="131"/>
        <v>64.83</v>
      </c>
      <c r="AC88" s="116">
        <v>20</v>
      </c>
      <c r="AD88" s="116">
        <v>21.46</v>
      </c>
      <c r="AE88" s="116">
        <v>19.690000000000001</v>
      </c>
      <c r="AF88" s="116">
        <v>1.77</v>
      </c>
      <c r="AG88" s="116">
        <v>21.46</v>
      </c>
      <c r="AH88" s="123" t="e">
        <f t="shared" si="132"/>
        <v>#REF!</v>
      </c>
      <c r="AI88" s="124" t="e">
        <f t="shared" si="133"/>
        <v>#REF!</v>
      </c>
      <c r="AJ88" s="123" t="e">
        <f t="shared" si="134"/>
        <v>#REF!</v>
      </c>
      <c r="AK88" s="22">
        <v>29.83</v>
      </c>
      <c r="AL88" s="125" t="e">
        <f t="shared" si="135"/>
        <v>#REF!</v>
      </c>
      <c r="AM88" s="22"/>
      <c r="AN88" s="80" t="e">
        <f t="shared" si="136"/>
        <v>#REF!</v>
      </c>
    </row>
    <row r="89" spans="1:40" ht="16.5" customHeight="1">
      <c r="A89" s="65" t="s">
        <v>172</v>
      </c>
      <c r="B89" s="94"/>
      <c r="C89" s="94"/>
      <c r="D89" s="93" t="s">
        <v>114</v>
      </c>
      <c r="E89" s="95" t="s">
        <v>118</v>
      </c>
      <c r="F89" s="92"/>
      <c r="G89" s="90" t="e">
        <f>VLOOKUP(A89,#REF!,4,0)</f>
        <v>#REF!</v>
      </c>
      <c r="H89" s="90" t="e">
        <f>VLOOKUP(A89,#REF!,5,0)</f>
        <v>#REF!</v>
      </c>
      <c r="I89" s="90" t="e">
        <f>VLOOKUP(A89,#REF!,6,0)</f>
        <v>#REF!</v>
      </c>
      <c r="J89" s="107">
        <v>0.6</v>
      </c>
      <c r="K89" s="107">
        <f t="shared" si="119"/>
        <v>0.4</v>
      </c>
      <c r="L89" s="110">
        <v>0.7</v>
      </c>
      <c r="M89" s="110">
        <v>0</v>
      </c>
      <c r="N89" s="110">
        <v>0.3</v>
      </c>
      <c r="O89" s="108" t="e">
        <f t="shared" si="120"/>
        <v>#REF!</v>
      </c>
      <c r="P89" s="108" t="e">
        <f t="shared" si="121"/>
        <v>#REF!</v>
      </c>
      <c r="Q89" s="108" t="e">
        <f t="shared" si="122"/>
        <v>#REF!</v>
      </c>
      <c r="R89" s="108" t="e">
        <f t="shared" si="123"/>
        <v>#REF!</v>
      </c>
      <c r="S89" s="108" t="e">
        <f t="shared" si="124"/>
        <v>#REF!</v>
      </c>
      <c r="T89" s="108" t="e">
        <f t="shared" si="125"/>
        <v>#REF!</v>
      </c>
      <c r="U89" s="115" t="e">
        <f t="shared" si="126"/>
        <v>#REF!</v>
      </c>
      <c r="V89" s="116" t="e">
        <f>VLOOKUP(A89,#REF!,7,0)</f>
        <v>#REF!</v>
      </c>
      <c r="W89" s="116" t="e">
        <f t="shared" si="127"/>
        <v>#REF!</v>
      </c>
      <c r="X89" s="116" t="e">
        <f t="shared" si="128"/>
        <v>#REF!</v>
      </c>
      <c r="Y89" s="116" t="e">
        <f t="shared" si="129"/>
        <v>#REF!</v>
      </c>
      <c r="Z89" s="116">
        <f t="shared" si="130"/>
        <v>62.25</v>
      </c>
      <c r="AA89" s="116">
        <v>34</v>
      </c>
      <c r="AB89" s="116">
        <f t="shared" si="131"/>
        <v>43.25</v>
      </c>
      <c r="AC89" s="116">
        <v>19</v>
      </c>
      <c r="AD89" s="116">
        <v>3.12</v>
      </c>
      <c r="AE89" s="116">
        <v>6.5</v>
      </c>
      <c r="AF89" s="116">
        <v>-3.38</v>
      </c>
      <c r="AG89" s="116">
        <v>3.12</v>
      </c>
      <c r="AH89" s="123" t="e">
        <f t="shared" si="132"/>
        <v>#REF!</v>
      </c>
      <c r="AI89" s="124" t="e">
        <f t="shared" si="133"/>
        <v>#REF!</v>
      </c>
      <c r="AJ89" s="123" t="e">
        <f t="shared" si="134"/>
        <v>#REF!</v>
      </c>
      <c r="AK89" s="22">
        <v>9.25</v>
      </c>
      <c r="AL89" s="125" t="e">
        <f t="shared" si="135"/>
        <v>#REF!</v>
      </c>
      <c r="AM89" s="22"/>
      <c r="AN89" s="80" t="e">
        <f t="shared" si="136"/>
        <v>#REF!</v>
      </c>
    </row>
    <row r="90" spans="1:40" ht="16.5" customHeight="1">
      <c r="A90" s="65" t="s">
        <v>173</v>
      </c>
      <c r="B90" s="99"/>
      <c r="C90" s="99"/>
      <c r="D90" s="93" t="s">
        <v>114</v>
      </c>
      <c r="E90" s="95" t="s">
        <v>118</v>
      </c>
      <c r="F90" s="92"/>
      <c r="G90" s="90" t="e">
        <f>VLOOKUP(A90,#REF!,4,0)</f>
        <v>#REF!</v>
      </c>
      <c r="H90" s="90" t="e">
        <f>VLOOKUP(A90,#REF!,5,0)</f>
        <v>#REF!</v>
      </c>
      <c r="I90" s="90" t="e">
        <f>VLOOKUP(A90,#REF!,6,0)</f>
        <v>#REF!</v>
      </c>
      <c r="J90" s="107">
        <v>0.6</v>
      </c>
      <c r="K90" s="107">
        <f t="shared" si="119"/>
        <v>0.4</v>
      </c>
      <c r="L90" s="110">
        <v>0.7</v>
      </c>
      <c r="M90" s="110">
        <v>0</v>
      </c>
      <c r="N90" s="110">
        <v>0.3</v>
      </c>
      <c r="O90" s="108" t="e">
        <f t="shared" si="120"/>
        <v>#REF!</v>
      </c>
      <c r="P90" s="108" t="e">
        <f t="shared" si="121"/>
        <v>#REF!</v>
      </c>
      <c r="Q90" s="108" t="e">
        <f t="shared" si="122"/>
        <v>#REF!</v>
      </c>
      <c r="R90" s="108" t="e">
        <f t="shared" si="123"/>
        <v>#REF!</v>
      </c>
      <c r="S90" s="108" t="e">
        <f t="shared" si="124"/>
        <v>#REF!</v>
      </c>
      <c r="T90" s="108" t="e">
        <f t="shared" si="125"/>
        <v>#REF!</v>
      </c>
      <c r="U90" s="115" t="e">
        <f t="shared" si="126"/>
        <v>#REF!</v>
      </c>
      <c r="V90" s="116" t="e">
        <f>VLOOKUP(A90,#REF!,7,0)</f>
        <v>#REF!</v>
      </c>
      <c r="W90" s="116" t="e">
        <f t="shared" si="127"/>
        <v>#REF!</v>
      </c>
      <c r="X90" s="116" t="e">
        <f t="shared" si="128"/>
        <v>#REF!</v>
      </c>
      <c r="Y90" s="116" t="e">
        <f t="shared" si="129"/>
        <v>#REF!</v>
      </c>
      <c r="Z90" s="116">
        <f t="shared" si="130"/>
        <v>110.25</v>
      </c>
      <c r="AA90" s="116">
        <v>45</v>
      </c>
      <c r="AB90" s="116">
        <f t="shared" si="131"/>
        <v>85.25</v>
      </c>
      <c r="AC90" s="116">
        <v>25</v>
      </c>
      <c r="AD90" s="116">
        <v>25.23</v>
      </c>
      <c r="AE90" s="116">
        <v>23.55</v>
      </c>
      <c r="AF90" s="116">
        <v>1.68</v>
      </c>
      <c r="AG90" s="116">
        <v>25.23</v>
      </c>
      <c r="AH90" s="123" t="e">
        <f t="shared" si="132"/>
        <v>#REF!</v>
      </c>
      <c r="AI90" s="124" t="e">
        <f t="shared" si="133"/>
        <v>#REF!</v>
      </c>
      <c r="AJ90" s="123" t="e">
        <f t="shared" si="134"/>
        <v>#REF!</v>
      </c>
      <c r="AK90" s="22">
        <v>40.25</v>
      </c>
      <c r="AL90" s="125" t="e">
        <f t="shared" si="135"/>
        <v>#REF!</v>
      </c>
      <c r="AM90" s="22"/>
      <c r="AN90" s="80" t="e">
        <f t="shared" si="136"/>
        <v>#REF!</v>
      </c>
    </row>
    <row r="91" spans="1:40" ht="16.5" customHeight="1">
      <c r="A91" s="65" t="s">
        <v>174</v>
      </c>
      <c r="B91" s="99"/>
      <c r="C91" s="65" t="s">
        <v>114</v>
      </c>
      <c r="D91" s="93" t="s">
        <v>114</v>
      </c>
      <c r="E91" s="95" t="s">
        <v>122</v>
      </c>
      <c r="F91" s="92" t="s">
        <v>114</v>
      </c>
      <c r="G91" s="90" t="e">
        <f>VLOOKUP(A91,#REF!,4,0)</f>
        <v>#REF!</v>
      </c>
      <c r="H91" s="90" t="e">
        <f>VLOOKUP(A91,#REF!,5,0)</f>
        <v>#REF!</v>
      </c>
      <c r="I91" s="90" t="e">
        <f>VLOOKUP(A91,#REF!,6,0)</f>
        <v>#REF!</v>
      </c>
      <c r="J91" s="107">
        <v>0.6</v>
      </c>
      <c r="K91" s="107">
        <f t="shared" si="119"/>
        <v>0.4</v>
      </c>
      <c r="L91" s="110">
        <v>0.8</v>
      </c>
      <c r="M91" s="110">
        <v>0</v>
      </c>
      <c r="N91" s="110">
        <v>0.2</v>
      </c>
      <c r="O91" s="108" t="e">
        <f t="shared" si="120"/>
        <v>#REF!</v>
      </c>
      <c r="P91" s="108" t="e">
        <f t="shared" si="121"/>
        <v>#REF!</v>
      </c>
      <c r="Q91" s="108" t="e">
        <f t="shared" si="122"/>
        <v>#REF!</v>
      </c>
      <c r="R91" s="108" t="e">
        <f t="shared" si="123"/>
        <v>#REF!</v>
      </c>
      <c r="S91" s="108" t="e">
        <f t="shared" si="124"/>
        <v>#REF!</v>
      </c>
      <c r="T91" s="108" t="e">
        <f t="shared" si="125"/>
        <v>#REF!</v>
      </c>
      <c r="U91" s="115" t="e">
        <f t="shared" si="126"/>
        <v>#REF!</v>
      </c>
      <c r="V91" s="116" t="e">
        <f>VLOOKUP(A91,#REF!,7,0)</f>
        <v>#REF!</v>
      </c>
      <c r="W91" s="116" t="e">
        <f t="shared" si="127"/>
        <v>#REF!</v>
      </c>
      <c r="X91" s="116" t="e">
        <f t="shared" si="128"/>
        <v>#REF!</v>
      </c>
      <c r="Y91" s="116" t="e">
        <f t="shared" si="129"/>
        <v>#REF!</v>
      </c>
      <c r="Z91" s="116">
        <f t="shared" si="130"/>
        <v>149.63</v>
      </c>
      <c r="AA91" s="116">
        <v>67</v>
      </c>
      <c r="AB91" s="116">
        <f t="shared" si="131"/>
        <v>87.63</v>
      </c>
      <c r="AC91" s="116">
        <v>62</v>
      </c>
      <c r="AD91" s="116">
        <v>8.06</v>
      </c>
      <c r="AE91" s="116">
        <v>16.45</v>
      </c>
      <c r="AF91" s="116">
        <v>-8.39</v>
      </c>
      <c r="AG91" s="116">
        <v>8.06</v>
      </c>
      <c r="AH91" s="123" t="e">
        <f t="shared" si="132"/>
        <v>#REF!</v>
      </c>
      <c r="AI91" s="124" t="e">
        <f t="shared" si="133"/>
        <v>#REF!</v>
      </c>
      <c r="AJ91" s="123" t="e">
        <f t="shared" si="134"/>
        <v>#REF!</v>
      </c>
      <c r="AK91" s="22">
        <v>20.63</v>
      </c>
      <c r="AL91" s="125" t="e">
        <f t="shared" si="135"/>
        <v>#REF!</v>
      </c>
      <c r="AM91" s="22"/>
      <c r="AN91" s="80" t="e">
        <f t="shared" si="136"/>
        <v>#REF!</v>
      </c>
    </row>
    <row r="92" spans="1:40" s="73" customFormat="1" ht="16.5" customHeight="1">
      <c r="A92" s="131" t="s">
        <v>175</v>
      </c>
      <c r="B92" s="54"/>
      <c r="C92" s="54"/>
      <c r="D92" s="96"/>
      <c r="E92" s="96"/>
      <c r="F92" s="54"/>
      <c r="G92" s="97" t="e">
        <f>SUM(G94:G98)</f>
        <v>#REF!</v>
      </c>
      <c r="H92" s="97" t="e">
        <f>SUM(H94:H98)</f>
        <v>#REF!</v>
      </c>
      <c r="I92" s="97" t="e">
        <f>SUM(I94:I98)</f>
        <v>#REF!</v>
      </c>
      <c r="J92" s="111"/>
      <c r="K92" s="111"/>
      <c r="L92" s="111"/>
      <c r="M92" s="111"/>
      <c r="N92" s="111"/>
      <c r="O92" s="104" t="e">
        <f t="shared" ref="O92:AG92" si="137">SUM(O94:O98)</f>
        <v>#REF!</v>
      </c>
      <c r="P92" s="104" t="e">
        <f t="shared" si="137"/>
        <v>#REF!</v>
      </c>
      <c r="Q92" s="104" t="e">
        <f t="shared" si="137"/>
        <v>#REF!</v>
      </c>
      <c r="R92" s="104" t="e">
        <f t="shared" si="137"/>
        <v>#REF!</v>
      </c>
      <c r="S92" s="104" t="e">
        <f t="shared" si="137"/>
        <v>#REF!</v>
      </c>
      <c r="T92" s="104" t="e">
        <f t="shared" si="137"/>
        <v>#REF!</v>
      </c>
      <c r="U92" s="104" t="e">
        <f t="shared" si="137"/>
        <v>#REF!</v>
      </c>
      <c r="V92" s="104" t="e">
        <f t="shared" si="137"/>
        <v>#REF!</v>
      </c>
      <c r="W92" s="104" t="e">
        <f t="shared" si="137"/>
        <v>#REF!</v>
      </c>
      <c r="X92" s="104" t="e">
        <f t="shared" si="137"/>
        <v>#REF!</v>
      </c>
      <c r="Y92" s="104" t="e">
        <f t="shared" si="137"/>
        <v>#REF!</v>
      </c>
      <c r="Z92" s="104">
        <f t="shared" si="137"/>
        <v>704.85</v>
      </c>
      <c r="AA92" s="104">
        <f t="shared" si="137"/>
        <v>285</v>
      </c>
      <c r="AB92" s="104">
        <f t="shared" si="137"/>
        <v>438.84999999999997</v>
      </c>
      <c r="AC92" s="104">
        <f t="shared" si="137"/>
        <v>266</v>
      </c>
      <c r="AD92" s="104">
        <f t="shared" si="137"/>
        <v>85.26</v>
      </c>
      <c r="AE92" s="104">
        <f t="shared" si="137"/>
        <v>100.69999999999999</v>
      </c>
      <c r="AF92" s="104">
        <f t="shared" si="137"/>
        <v>-15.440000000000003</v>
      </c>
      <c r="AG92" s="104">
        <f t="shared" si="137"/>
        <v>85.26</v>
      </c>
      <c r="AH92" s="104" t="e">
        <f t="shared" ref="AH92:AM92" si="138">SUM(AH94:AH98)</f>
        <v>#REF!</v>
      </c>
      <c r="AI92" s="104" t="e">
        <f t="shared" si="138"/>
        <v>#REF!</v>
      </c>
      <c r="AJ92" s="104" t="e">
        <f t="shared" si="138"/>
        <v>#REF!</v>
      </c>
      <c r="AK92" s="104">
        <f t="shared" si="138"/>
        <v>153.85</v>
      </c>
      <c r="AL92" s="128" t="e">
        <f t="shared" si="138"/>
        <v>#REF!</v>
      </c>
      <c r="AM92" s="104">
        <f t="shared" si="138"/>
        <v>0</v>
      </c>
    </row>
    <row r="93" spans="1:40" s="73" customFormat="1" ht="24" customHeight="1">
      <c r="A93" s="131" t="s">
        <v>102</v>
      </c>
      <c r="B93" s="54"/>
      <c r="C93" s="54"/>
      <c r="D93" s="96"/>
      <c r="E93" s="96"/>
      <c r="F93" s="54"/>
      <c r="G93" s="97" t="e">
        <f>SUM(G94:G96)</f>
        <v>#REF!</v>
      </c>
      <c r="H93" s="97" t="e">
        <f>SUM(H94:H96)</f>
        <v>#REF!</v>
      </c>
      <c r="I93" s="97" t="e">
        <f>SUM(I94:I96)</f>
        <v>#REF!</v>
      </c>
      <c r="J93" s="111"/>
      <c r="K93" s="111"/>
      <c r="L93" s="111"/>
      <c r="M93" s="111"/>
      <c r="N93" s="111"/>
      <c r="O93" s="104" t="e">
        <f t="shared" ref="O93:AG93" si="139">SUM(O94:O96)</f>
        <v>#REF!</v>
      </c>
      <c r="P93" s="104" t="e">
        <f t="shared" si="139"/>
        <v>#REF!</v>
      </c>
      <c r="Q93" s="104" t="e">
        <f t="shared" si="139"/>
        <v>#REF!</v>
      </c>
      <c r="R93" s="104" t="e">
        <f t="shared" si="139"/>
        <v>#REF!</v>
      </c>
      <c r="S93" s="104" t="e">
        <f t="shared" si="139"/>
        <v>#REF!</v>
      </c>
      <c r="T93" s="104" t="e">
        <f t="shared" si="139"/>
        <v>#REF!</v>
      </c>
      <c r="U93" s="104" t="e">
        <f t="shared" si="139"/>
        <v>#REF!</v>
      </c>
      <c r="V93" s="104" t="e">
        <f t="shared" si="139"/>
        <v>#REF!</v>
      </c>
      <c r="W93" s="104" t="e">
        <f t="shared" si="139"/>
        <v>#REF!</v>
      </c>
      <c r="X93" s="104" t="e">
        <f t="shared" si="139"/>
        <v>#REF!</v>
      </c>
      <c r="Y93" s="104" t="e">
        <f t="shared" si="139"/>
        <v>#REF!</v>
      </c>
      <c r="Z93" s="104">
        <f t="shared" si="139"/>
        <v>130.05000000000001</v>
      </c>
      <c r="AA93" s="104">
        <f t="shared" si="139"/>
        <v>67</v>
      </c>
      <c r="AB93" s="104">
        <f t="shared" si="139"/>
        <v>66.05</v>
      </c>
      <c r="AC93" s="104">
        <f t="shared" si="139"/>
        <v>64</v>
      </c>
      <c r="AD93" s="104">
        <f t="shared" si="139"/>
        <v>0.10999999999999899</v>
      </c>
      <c r="AE93" s="104">
        <f t="shared" si="139"/>
        <v>11.819999999999999</v>
      </c>
      <c r="AF93" s="104">
        <f t="shared" si="139"/>
        <v>-11.71</v>
      </c>
      <c r="AG93" s="104">
        <f t="shared" si="139"/>
        <v>0.10999999999999899</v>
      </c>
      <c r="AH93" s="104" t="e">
        <f t="shared" ref="AH93:AM93" si="140">SUM(AH94:AH96)</f>
        <v>#REF!</v>
      </c>
      <c r="AI93" s="104" t="e">
        <f t="shared" si="140"/>
        <v>#REF!</v>
      </c>
      <c r="AJ93" s="104" t="e">
        <f t="shared" si="140"/>
        <v>#REF!</v>
      </c>
      <c r="AK93" s="104">
        <f t="shared" si="140"/>
        <v>-0.94999999999999973</v>
      </c>
      <c r="AL93" s="128" t="e">
        <f t="shared" si="140"/>
        <v>#REF!</v>
      </c>
      <c r="AM93" s="104">
        <f t="shared" si="140"/>
        <v>0</v>
      </c>
    </row>
    <row r="94" spans="1:40" ht="16.5" customHeight="1">
      <c r="A94" s="132" t="s">
        <v>176</v>
      </c>
      <c r="B94" s="65"/>
      <c r="C94" s="65" t="s">
        <v>114</v>
      </c>
      <c r="D94" s="93"/>
      <c r="E94" s="93"/>
      <c r="F94" s="92"/>
      <c r="G94" s="90" t="e">
        <f>VLOOKUP(A94,#REF!,4,0)</f>
        <v>#REF!</v>
      </c>
      <c r="H94" s="90" t="e">
        <f>VLOOKUP(A94,#REF!,5,0)</f>
        <v>#REF!</v>
      </c>
      <c r="I94" s="90" t="e">
        <f>VLOOKUP(A94,#REF!,6,0)</f>
        <v>#REF!</v>
      </c>
      <c r="J94" s="107">
        <v>0.6</v>
      </c>
      <c r="K94" s="107">
        <f>1-J94</f>
        <v>0.4</v>
      </c>
      <c r="L94" s="108">
        <v>0</v>
      </c>
      <c r="M94" s="108">
        <v>1</v>
      </c>
      <c r="N94" s="108">
        <v>0</v>
      </c>
      <c r="O94" s="108" t="e">
        <f t="shared" si="120"/>
        <v>#REF!</v>
      </c>
      <c r="P94" s="108" t="e">
        <f>ROUND(J94*(H94*0.2+I94*0.16),2)</f>
        <v>#REF!</v>
      </c>
      <c r="Q94" s="108" t="e">
        <f>ROUND(K94*L94*(H94*0.2+I94*0.16),2)</f>
        <v>#REF!</v>
      </c>
      <c r="R94" s="108" t="e">
        <f>ROUND(K94*M94*(H94*0.2+I94*0.16),2)</f>
        <v>#REF!</v>
      </c>
      <c r="S94" s="108" t="e">
        <f>ROUND(K94*N94*(H94*0.2+I94*0.16),2)</f>
        <v>#REF!</v>
      </c>
      <c r="T94" s="108" t="e">
        <f>R94+S94</f>
        <v>#REF!</v>
      </c>
      <c r="U94" s="115" t="e">
        <f>ROUND((H94*0.2+I94*0.16),2)</f>
        <v>#REF!</v>
      </c>
      <c r="V94" s="116" t="e">
        <f>VLOOKUP(A94,#REF!,7,0)</f>
        <v>#REF!</v>
      </c>
      <c r="W94" s="116" t="e">
        <f>X94+Y94</f>
        <v>#REF!</v>
      </c>
      <c r="X94" s="116" t="e">
        <f>P94+V94</f>
        <v>#REF!</v>
      </c>
      <c r="Y94" s="116" t="e">
        <f>Q94</f>
        <v>#REF!</v>
      </c>
      <c r="Z94" s="116">
        <f>AB94+AC94</f>
        <v>25.16</v>
      </c>
      <c r="AA94" s="116">
        <v>11</v>
      </c>
      <c r="AB94" s="116">
        <f>AA94+AK94</f>
        <v>14.16</v>
      </c>
      <c r="AC94" s="116">
        <v>11</v>
      </c>
      <c r="AD94" s="116">
        <v>-0.43</v>
      </c>
      <c r="AE94" s="116">
        <v>1.7</v>
      </c>
      <c r="AF94" s="116">
        <v>-2.13</v>
      </c>
      <c r="AG94" s="116">
        <v>-0.43</v>
      </c>
      <c r="AH94" s="123" t="e">
        <f>AI94+AJ94</f>
        <v>#REF!</v>
      </c>
      <c r="AI94" s="124" t="e">
        <f>P94-AA94+V94</f>
        <v>#REF!</v>
      </c>
      <c r="AJ94" s="123" t="e">
        <f>Q94-AC94</f>
        <v>#REF!</v>
      </c>
      <c r="AK94" s="22">
        <v>3.16</v>
      </c>
      <c r="AL94" s="125" t="e">
        <f>W94-Z94</f>
        <v>#REF!</v>
      </c>
      <c r="AM94" s="22">
        <v>0</v>
      </c>
      <c r="AN94" s="80" t="e">
        <f>AL94+AC94</f>
        <v>#REF!</v>
      </c>
    </row>
    <row r="95" spans="1:40" ht="16.5" customHeight="1">
      <c r="A95" s="132" t="s">
        <v>177</v>
      </c>
      <c r="B95" s="65"/>
      <c r="C95" s="65" t="s">
        <v>114</v>
      </c>
      <c r="D95" s="93" t="s">
        <v>105</v>
      </c>
      <c r="E95" s="95" t="s">
        <v>122</v>
      </c>
      <c r="F95" s="92" t="s">
        <v>114</v>
      </c>
      <c r="G95" s="90" t="e">
        <f>VLOOKUP(A95,#REF!,4,0)</f>
        <v>#REF!</v>
      </c>
      <c r="H95" s="90" t="e">
        <f>VLOOKUP(A95,#REF!,5,0)</f>
        <v>#REF!</v>
      </c>
      <c r="I95" s="90" t="e">
        <f>VLOOKUP(A95,#REF!,6,0)</f>
        <v>#REF!</v>
      </c>
      <c r="J95" s="107">
        <v>0.6</v>
      </c>
      <c r="K95" s="107">
        <f>1-J95</f>
        <v>0.4</v>
      </c>
      <c r="L95" s="110">
        <v>0.6</v>
      </c>
      <c r="M95" s="110">
        <v>0.4</v>
      </c>
      <c r="N95" s="108"/>
      <c r="O95" s="108" t="e">
        <f t="shared" si="120"/>
        <v>#REF!</v>
      </c>
      <c r="P95" s="108" t="e">
        <f>ROUND(J95*(H95*0.2+I95*0.16),2)</f>
        <v>#REF!</v>
      </c>
      <c r="Q95" s="108" t="e">
        <f>ROUND(K95*L95*(H95*0.2+I95*0.16),2)</f>
        <v>#REF!</v>
      </c>
      <c r="R95" s="108" t="e">
        <f>ROUND(K95*M95*(H95*0.2+I95*0.16),2)</f>
        <v>#REF!</v>
      </c>
      <c r="S95" s="108" t="e">
        <f>ROUND(K95*N95*(H95*0.2+I95*0.16),2)</f>
        <v>#REF!</v>
      </c>
      <c r="T95" s="108" t="e">
        <f>R95+S95</f>
        <v>#REF!</v>
      </c>
      <c r="U95" s="115" t="e">
        <f>ROUND((H95*0.2+I95*0.16),2)</f>
        <v>#REF!</v>
      </c>
      <c r="V95" s="116" t="e">
        <f>VLOOKUP(A95,#REF!,7,0)</f>
        <v>#REF!</v>
      </c>
      <c r="W95" s="116" t="e">
        <f>X95+Y95</f>
        <v>#REF!</v>
      </c>
      <c r="X95" s="116" t="e">
        <f>P95+V95</f>
        <v>#REF!</v>
      </c>
      <c r="Y95" s="116" t="e">
        <f>Q95</f>
        <v>#REF!</v>
      </c>
      <c r="Z95" s="116">
        <f>AB95+AC95</f>
        <v>92.12</v>
      </c>
      <c r="AA95" s="116">
        <v>51</v>
      </c>
      <c r="AB95" s="116">
        <f>AA95+AK95</f>
        <v>44.12</v>
      </c>
      <c r="AC95" s="116">
        <v>48</v>
      </c>
      <c r="AD95" s="116">
        <v>-0.89000000000000101</v>
      </c>
      <c r="AE95" s="116">
        <v>8.35</v>
      </c>
      <c r="AF95" s="116">
        <v>-9.24</v>
      </c>
      <c r="AG95" s="116">
        <v>-0.89000000000000101</v>
      </c>
      <c r="AH95" s="123" t="e">
        <f>AI95+AJ95</f>
        <v>#REF!</v>
      </c>
      <c r="AI95" s="124" t="e">
        <f>P95-AA95+V95</f>
        <v>#REF!</v>
      </c>
      <c r="AJ95" s="123" t="e">
        <f>Q95-AC95</f>
        <v>#REF!</v>
      </c>
      <c r="AK95" s="22">
        <v>-6.88</v>
      </c>
      <c r="AL95" s="125" t="e">
        <f>W95-Z95</f>
        <v>#REF!</v>
      </c>
      <c r="AM95" s="22"/>
      <c r="AN95" s="80" t="e">
        <f>AL95+AC95</f>
        <v>#REF!</v>
      </c>
    </row>
    <row r="96" spans="1:40" ht="16.5" customHeight="1">
      <c r="A96" s="132" t="s">
        <v>178</v>
      </c>
      <c r="B96" s="65"/>
      <c r="C96" s="65" t="s">
        <v>114</v>
      </c>
      <c r="D96" s="93" t="s">
        <v>105</v>
      </c>
      <c r="E96" s="95" t="s">
        <v>122</v>
      </c>
      <c r="F96" s="92" t="s">
        <v>114</v>
      </c>
      <c r="G96" s="90" t="e">
        <f>VLOOKUP(A96,#REF!,4,0)</f>
        <v>#REF!</v>
      </c>
      <c r="H96" s="90" t="e">
        <f>VLOOKUP(A96,#REF!,5,0)</f>
        <v>#REF!</v>
      </c>
      <c r="I96" s="90" t="e">
        <f>VLOOKUP(A96,#REF!,6,0)</f>
        <v>#REF!</v>
      </c>
      <c r="J96" s="107">
        <v>0.6</v>
      </c>
      <c r="K96" s="107">
        <f>1-J96</f>
        <v>0.4</v>
      </c>
      <c r="L96" s="110">
        <v>0.6</v>
      </c>
      <c r="M96" s="110">
        <v>0.4</v>
      </c>
      <c r="N96" s="108"/>
      <c r="O96" s="108" t="e">
        <f t="shared" si="120"/>
        <v>#REF!</v>
      </c>
      <c r="P96" s="108" t="e">
        <f>ROUND(J96*(H96*0.2+I96*0.16),2)</f>
        <v>#REF!</v>
      </c>
      <c r="Q96" s="108" t="e">
        <f>ROUND(K96*L96*(H96*0.2+I96*0.16),2)</f>
        <v>#REF!</v>
      </c>
      <c r="R96" s="108" t="e">
        <f>ROUND(K96*M96*(H96*0.2+I96*0.16),2)</f>
        <v>#REF!</v>
      </c>
      <c r="S96" s="108" t="e">
        <f>ROUND(K96*N96*(H96*0.2+I96*0.16),2)</f>
        <v>#REF!</v>
      </c>
      <c r="T96" s="108" t="e">
        <f>R96+S96</f>
        <v>#REF!</v>
      </c>
      <c r="U96" s="115" t="e">
        <f>ROUND((H96*0.2+I96*0.16),2)</f>
        <v>#REF!</v>
      </c>
      <c r="V96" s="116" t="e">
        <f>VLOOKUP(A96,#REF!,7,0)</f>
        <v>#REF!</v>
      </c>
      <c r="W96" s="116" t="e">
        <f>X96+Y96</f>
        <v>#REF!</v>
      </c>
      <c r="X96" s="116" t="e">
        <f>P96+V96</f>
        <v>#REF!</v>
      </c>
      <c r="Y96" s="116" t="e">
        <f>Q96</f>
        <v>#REF!</v>
      </c>
      <c r="Z96" s="116">
        <f>AB96+AC96</f>
        <v>12.77</v>
      </c>
      <c r="AA96" s="116">
        <v>5</v>
      </c>
      <c r="AB96" s="116">
        <f>AA96+AK96</f>
        <v>7.77</v>
      </c>
      <c r="AC96" s="116">
        <v>5</v>
      </c>
      <c r="AD96" s="116">
        <v>1.43</v>
      </c>
      <c r="AE96" s="116">
        <v>1.77</v>
      </c>
      <c r="AF96" s="116">
        <v>-0.34</v>
      </c>
      <c r="AG96" s="116">
        <v>1.43</v>
      </c>
      <c r="AH96" s="123" t="e">
        <f>AI96+AJ96</f>
        <v>#REF!</v>
      </c>
      <c r="AI96" s="124" t="e">
        <f>P96-AA96+V96</f>
        <v>#REF!</v>
      </c>
      <c r="AJ96" s="123" t="e">
        <f>Q96-AC96</f>
        <v>#REF!</v>
      </c>
      <c r="AK96" s="22">
        <v>2.77</v>
      </c>
      <c r="AL96" s="125" t="e">
        <f>W96-Z96</f>
        <v>#REF!</v>
      </c>
      <c r="AM96" s="22"/>
      <c r="AN96" s="80" t="e">
        <f>AL96+AC96</f>
        <v>#REF!</v>
      </c>
    </row>
    <row r="97" spans="1:40" ht="16.5" customHeight="1">
      <c r="A97" s="65" t="s">
        <v>179</v>
      </c>
      <c r="B97" s="65" t="s">
        <v>114</v>
      </c>
      <c r="C97" s="65" t="s">
        <v>114</v>
      </c>
      <c r="D97" s="93" t="s">
        <v>114</v>
      </c>
      <c r="E97" s="95" t="s">
        <v>122</v>
      </c>
      <c r="F97" s="92" t="s">
        <v>114</v>
      </c>
      <c r="G97" s="90" t="e">
        <f>VLOOKUP(A97,#REF!,4,0)</f>
        <v>#REF!</v>
      </c>
      <c r="H97" s="90" t="e">
        <f>VLOOKUP(A97,#REF!,5,0)</f>
        <v>#REF!</v>
      </c>
      <c r="I97" s="90" t="e">
        <f>VLOOKUP(A97,#REF!,6,0)</f>
        <v>#REF!</v>
      </c>
      <c r="J97" s="107">
        <v>0.8</v>
      </c>
      <c r="K97" s="107">
        <f>1-J97</f>
        <v>0.19999999999999996</v>
      </c>
      <c r="L97" s="110">
        <v>0.8</v>
      </c>
      <c r="M97" s="110">
        <v>0</v>
      </c>
      <c r="N97" s="110">
        <v>0.2</v>
      </c>
      <c r="O97" s="108" t="e">
        <f t="shared" si="120"/>
        <v>#REF!</v>
      </c>
      <c r="P97" s="108" t="e">
        <f>ROUND(J97*(H97*0.2+I97*0.16),2)</f>
        <v>#REF!</v>
      </c>
      <c r="Q97" s="108" t="e">
        <f>ROUND(K97*L97*(H97*0.2+I97*0.16),2)</f>
        <v>#REF!</v>
      </c>
      <c r="R97" s="108" t="e">
        <f>ROUND(K97*M97*(H97*0.2+I97*0.16),2)</f>
        <v>#REF!</v>
      </c>
      <c r="S97" s="108" t="e">
        <f>ROUND(K97*N97*(H97*0.2+I97*0.16),2)</f>
        <v>#REF!</v>
      </c>
      <c r="T97" s="108" t="e">
        <f>R97+S97</f>
        <v>#REF!</v>
      </c>
      <c r="U97" s="115" t="e">
        <f>ROUND((H97*0.2+I97*0.16),2)</f>
        <v>#REF!</v>
      </c>
      <c r="V97" s="116" t="e">
        <f>VLOOKUP(A97,#REF!,7,0)</f>
        <v>#REF!</v>
      </c>
      <c r="W97" s="116" t="e">
        <f>X97+Y97</f>
        <v>#REF!</v>
      </c>
      <c r="X97" s="116" t="e">
        <f>P97+V97</f>
        <v>#REF!</v>
      </c>
      <c r="Y97" s="116" t="e">
        <f>Q97</f>
        <v>#REF!</v>
      </c>
      <c r="Z97" s="116">
        <f>AB97+AC97</f>
        <v>208.54</v>
      </c>
      <c r="AA97" s="116">
        <v>93</v>
      </c>
      <c r="AB97" s="116">
        <f>AA97+AK97</f>
        <v>122.53999999999999</v>
      </c>
      <c r="AC97" s="116">
        <v>86</v>
      </c>
      <c r="AD97" s="116">
        <v>12.06</v>
      </c>
      <c r="AE97" s="116">
        <v>23.3</v>
      </c>
      <c r="AF97" s="116">
        <v>-11.24</v>
      </c>
      <c r="AG97" s="116">
        <v>12.06</v>
      </c>
      <c r="AH97" s="123" t="e">
        <f>AI97+AJ97</f>
        <v>#REF!</v>
      </c>
      <c r="AI97" s="124" t="e">
        <f>P97-AA97+V97</f>
        <v>#REF!</v>
      </c>
      <c r="AJ97" s="123" t="e">
        <f>Q97-AC97</f>
        <v>#REF!</v>
      </c>
      <c r="AK97" s="22">
        <v>29.54</v>
      </c>
      <c r="AL97" s="125" t="e">
        <f>W97-Z97</f>
        <v>#REF!</v>
      </c>
      <c r="AM97" s="22"/>
      <c r="AN97" s="80" t="e">
        <f>AL97+AC97</f>
        <v>#REF!</v>
      </c>
    </row>
    <row r="98" spans="1:40" ht="16.5" customHeight="1">
      <c r="A98" s="65" t="s">
        <v>180</v>
      </c>
      <c r="B98" s="65" t="s">
        <v>114</v>
      </c>
      <c r="C98" s="65" t="s">
        <v>114</v>
      </c>
      <c r="D98" s="93" t="s">
        <v>114</v>
      </c>
      <c r="E98" s="95" t="s">
        <v>122</v>
      </c>
      <c r="F98" s="92" t="s">
        <v>114</v>
      </c>
      <c r="G98" s="90" t="e">
        <f>VLOOKUP(A98,#REF!,4,0)</f>
        <v>#REF!</v>
      </c>
      <c r="H98" s="90" t="e">
        <f>VLOOKUP(A98,#REF!,5,0)</f>
        <v>#REF!</v>
      </c>
      <c r="I98" s="90" t="e">
        <f>VLOOKUP(A98,#REF!,6,0)</f>
        <v>#REF!</v>
      </c>
      <c r="J98" s="107">
        <v>0.8</v>
      </c>
      <c r="K98" s="107">
        <f>1-J98</f>
        <v>0.19999999999999996</v>
      </c>
      <c r="L98" s="110">
        <v>0.8</v>
      </c>
      <c r="M98" s="110">
        <v>0</v>
      </c>
      <c r="N98" s="110">
        <v>0.2</v>
      </c>
      <c r="O98" s="108" t="e">
        <f t="shared" si="120"/>
        <v>#REF!</v>
      </c>
      <c r="P98" s="108" t="e">
        <f>ROUND(J98*(H98*0.2+I98*0.16),2)</f>
        <v>#REF!</v>
      </c>
      <c r="Q98" s="108" t="e">
        <f>ROUND(K98*L98*(H98*0.2+I98*0.16),2)</f>
        <v>#REF!</v>
      </c>
      <c r="R98" s="108" t="e">
        <f>ROUND(K98*M98*(H98*0.2+I98*0.16),2)</f>
        <v>#REF!</v>
      </c>
      <c r="S98" s="108" t="e">
        <f>ROUND(K98*N98*(H98*0.2+I98*0.16),2)</f>
        <v>#REF!</v>
      </c>
      <c r="T98" s="108" t="e">
        <f>R98+S98</f>
        <v>#REF!</v>
      </c>
      <c r="U98" s="115" t="e">
        <f>ROUND((H98*0.2+I98*0.16),2)</f>
        <v>#REF!</v>
      </c>
      <c r="V98" s="116" t="e">
        <f>VLOOKUP(A98,#REF!,7,0)</f>
        <v>#REF!</v>
      </c>
      <c r="W98" s="116" t="e">
        <f>X98+Y98</f>
        <v>#REF!</v>
      </c>
      <c r="X98" s="116" t="e">
        <f>P98+V98</f>
        <v>#REF!</v>
      </c>
      <c r="Y98" s="116" t="e">
        <f>Q98</f>
        <v>#REF!</v>
      </c>
      <c r="Z98" s="116">
        <f>AB98+AC98</f>
        <v>366.26</v>
      </c>
      <c r="AA98" s="116">
        <v>125</v>
      </c>
      <c r="AB98" s="116">
        <f>AA98+AK98</f>
        <v>250.26</v>
      </c>
      <c r="AC98" s="116">
        <v>116</v>
      </c>
      <c r="AD98" s="116">
        <v>73.09</v>
      </c>
      <c r="AE98" s="116">
        <v>65.58</v>
      </c>
      <c r="AF98" s="116">
        <v>7.51</v>
      </c>
      <c r="AG98" s="116">
        <v>73.09</v>
      </c>
      <c r="AH98" s="123" t="e">
        <f>AI98+AJ98</f>
        <v>#REF!</v>
      </c>
      <c r="AI98" s="124" t="e">
        <f>P98-AA98+V98</f>
        <v>#REF!</v>
      </c>
      <c r="AJ98" s="123" t="e">
        <f>Q98-AC98</f>
        <v>#REF!</v>
      </c>
      <c r="AK98" s="22">
        <v>125.26</v>
      </c>
      <c r="AL98" s="125" t="e">
        <f>W98-Z98</f>
        <v>#REF!</v>
      </c>
      <c r="AM98" s="22"/>
      <c r="AN98" s="80" t="e">
        <f>AL98+AC98</f>
        <v>#REF!</v>
      </c>
    </row>
    <row r="99" spans="1:40" s="73" customFormat="1" ht="15.75" customHeight="1">
      <c r="A99" s="54" t="s">
        <v>181</v>
      </c>
      <c r="B99" s="54"/>
      <c r="C99" s="54"/>
      <c r="D99" s="96"/>
      <c r="E99" s="96"/>
      <c r="F99" s="54"/>
      <c r="G99" s="97" t="e">
        <f>SUM(G101:G108)</f>
        <v>#REF!</v>
      </c>
      <c r="H99" s="97" t="e">
        <f>SUM(H101:H108)</f>
        <v>#REF!</v>
      </c>
      <c r="I99" s="97" t="e">
        <f>SUM(I101:I108)</f>
        <v>#REF!</v>
      </c>
      <c r="J99" s="111"/>
      <c r="K99" s="111"/>
      <c r="L99" s="111"/>
      <c r="M99" s="111"/>
      <c r="N99" s="111"/>
      <c r="O99" s="104" t="e">
        <f t="shared" ref="O99:AG99" si="141">SUM(O101:O108)</f>
        <v>#REF!</v>
      </c>
      <c r="P99" s="104" t="e">
        <f t="shared" si="141"/>
        <v>#REF!</v>
      </c>
      <c r="Q99" s="104" t="e">
        <f t="shared" si="141"/>
        <v>#REF!</v>
      </c>
      <c r="R99" s="104" t="e">
        <f t="shared" si="141"/>
        <v>#REF!</v>
      </c>
      <c r="S99" s="104" t="e">
        <f t="shared" si="141"/>
        <v>#REF!</v>
      </c>
      <c r="T99" s="104" t="e">
        <f t="shared" si="141"/>
        <v>#REF!</v>
      </c>
      <c r="U99" s="104" t="e">
        <f t="shared" si="141"/>
        <v>#REF!</v>
      </c>
      <c r="V99" s="104" t="e">
        <f t="shared" si="141"/>
        <v>#REF!</v>
      </c>
      <c r="W99" s="104" t="e">
        <f t="shared" si="141"/>
        <v>#REF!</v>
      </c>
      <c r="X99" s="104" t="e">
        <f t="shared" si="141"/>
        <v>#REF!</v>
      </c>
      <c r="Y99" s="104" t="e">
        <f t="shared" si="141"/>
        <v>#REF!</v>
      </c>
      <c r="Z99" s="104">
        <f t="shared" si="141"/>
        <v>664</v>
      </c>
      <c r="AA99" s="104">
        <f t="shared" si="141"/>
        <v>334</v>
      </c>
      <c r="AB99" s="104">
        <f t="shared" si="141"/>
        <v>487.99999999999994</v>
      </c>
      <c r="AC99" s="104">
        <f t="shared" si="141"/>
        <v>176</v>
      </c>
      <c r="AD99" s="104">
        <f t="shared" si="141"/>
        <v>29.360000000000007</v>
      </c>
      <c r="AE99" s="104">
        <f t="shared" si="141"/>
        <v>52.84</v>
      </c>
      <c r="AF99" s="104">
        <f t="shared" si="141"/>
        <v>-23.48</v>
      </c>
      <c r="AG99" s="104">
        <f t="shared" si="141"/>
        <v>29.360000000000007</v>
      </c>
      <c r="AH99" s="104" t="e">
        <f t="shared" ref="AH99:AM99" si="142">SUM(AH101:AH108)</f>
        <v>#REF!</v>
      </c>
      <c r="AI99" s="104" t="e">
        <f t="shared" si="142"/>
        <v>#REF!</v>
      </c>
      <c r="AJ99" s="104" t="e">
        <f t="shared" si="142"/>
        <v>#REF!</v>
      </c>
      <c r="AK99" s="104">
        <f t="shared" si="142"/>
        <v>154</v>
      </c>
      <c r="AL99" s="128" t="e">
        <f t="shared" si="142"/>
        <v>#REF!</v>
      </c>
      <c r="AM99" s="104" t="e">
        <f t="shared" si="142"/>
        <v>#REF!</v>
      </c>
    </row>
    <row r="100" spans="1:40" s="73" customFormat="1" ht="24" customHeight="1">
      <c r="A100" s="54" t="s">
        <v>102</v>
      </c>
      <c r="B100" s="54"/>
      <c r="C100" s="54"/>
      <c r="D100" s="96"/>
      <c r="E100" s="96"/>
      <c r="F100" s="54"/>
      <c r="G100" s="97" t="e">
        <f>SUM(G101:G104)</f>
        <v>#REF!</v>
      </c>
      <c r="H100" s="97" t="e">
        <f>SUM(H101:H104)</f>
        <v>#REF!</v>
      </c>
      <c r="I100" s="97" t="e">
        <f>SUM(I101:I104)</f>
        <v>#REF!</v>
      </c>
      <c r="J100" s="111"/>
      <c r="K100" s="111"/>
      <c r="L100" s="111"/>
      <c r="M100" s="111"/>
      <c r="N100" s="111"/>
      <c r="O100" s="104" t="e">
        <f t="shared" ref="O100:AG100" si="143">SUM(O101:O104)</f>
        <v>#REF!</v>
      </c>
      <c r="P100" s="104" t="e">
        <f t="shared" si="143"/>
        <v>#REF!</v>
      </c>
      <c r="Q100" s="104" t="e">
        <f t="shared" si="143"/>
        <v>#REF!</v>
      </c>
      <c r="R100" s="104" t="e">
        <f t="shared" si="143"/>
        <v>#REF!</v>
      </c>
      <c r="S100" s="104" t="e">
        <f t="shared" si="143"/>
        <v>#REF!</v>
      </c>
      <c r="T100" s="104" t="e">
        <f t="shared" si="143"/>
        <v>#REF!</v>
      </c>
      <c r="U100" s="104" t="e">
        <f t="shared" si="143"/>
        <v>#REF!</v>
      </c>
      <c r="V100" s="104" t="e">
        <f t="shared" si="143"/>
        <v>#REF!</v>
      </c>
      <c r="W100" s="104" t="e">
        <f t="shared" si="143"/>
        <v>#REF!</v>
      </c>
      <c r="X100" s="104" t="e">
        <f t="shared" si="143"/>
        <v>#REF!</v>
      </c>
      <c r="Y100" s="104" t="e">
        <f t="shared" si="143"/>
        <v>#REF!</v>
      </c>
      <c r="Z100" s="104">
        <f t="shared" si="143"/>
        <v>158.44</v>
      </c>
      <c r="AA100" s="104">
        <f t="shared" si="143"/>
        <v>79</v>
      </c>
      <c r="AB100" s="104">
        <f t="shared" si="143"/>
        <v>142.44</v>
      </c>
      <c r="AC100" s="104">
        <f t="shared" si="143"/>
        <v>16</v>
      </c>
      <c r="AD100" s="104">
        <f t="shared" si="143"/>
        <v>19.98</v>
      </c>
      <c r="AE100" s="104">
        <f t="shared" si="143"/>
        <v>21.38</v>
      </c>
      <c r="AF100" s="104">
        <f t="shared" si="143"/>
        <v>-1.4</v>
      </c>
      <c r="AG100" s="104">
        <f t="shared" si="143"/>
        <v>19.98</v>
      </c>
      <c r="AH100" s="104" t="e">
        <f t="shared" ref="AH100:AM100" si="144">SUM(AH101:AH104)</f>
        <v>#REF!</v>
      </c>
      <c r="AI100" s="104" t="e">
        <f t="shared" si="144"/>
        <v>#REF!</v>
      </c>
      <c r="AJ100" s="104" t="e">
        <f t="shared" si="144"/>
        <v>#REF!</v>
      </c>
      <c r="AK100" s="104">
        <f t="shared" si="144"/>
        <v>63.440000000000005</v>
      </c>
      <c r="AL100" s="128" t="e">
        <f t="shared" si="144"/>
        <v>#REF!</v>
      </c>
      <c r="AM100" s="104" t="e">
        <f t="shared" si="144"/>
        <v>#REF!</v>
      </c>
    </row>
    <row r="101" spans="1:40" ht="16.5" customHeight="1">
      <c r="A101" s="65" t="s">
        <v>182</v>
      </c>
      <c r="B101" s="65"/>
      <c r="C101" s="65"/>
      <c r="D101" s="93"/>
      <c r="E101" s="93"/>
      <c r="F101" s="92"/>
      <c r="G101" s="90" t="e">
        <f>VLOOKUP(A101,#REF!,4,0)</f>
        <v>#REF!</v>
      </c>
      <c r="H101" s="90" t="e">
        <f>VLOOKUP(A101,#REF!,5,0)</f>
        <v>#REF!</v>
      </c>
      <c r="I101" s="90" t="e">
        <f>VLOOKUP(A101,#REF!,6,0)</f>
        <v>#REF!</v>
      </c>
      <c r="J101" s="107">
        <v>0.6</v>
      </c>
      <c r="K101" s="107">
        <f t="shared" ref="K101:K108" si="145">1-J101</f>
        <v>0.4</v>
      </c>
      <c r="L101" s="108">
        <v>0</v>
      </c>
      <c r="M101" s="108">
        <v>1</v>
      </c>
      <c r="N101" s="108">
        <v>0</v>
      </c>
      <c r="O101" s="108" t="e">
        <f t="shared" si="120"/>
        <v>#REF!</v>
      </c>
      <c r="P101" s="108" t="e">
        <f t="shared" ref="P101:P108" si="146">ROUND(J101*(H101*0.2+I101*0.16),2)</f>
        <v>#REF!</v>
      </c>
      <c r="Q101" s="108" t="e">
        <f t="shared" ref="Q101:Q108" si="147">ROUND(K101*L101*(H101*0.2+I101*0.16),2)</f>
        <v>#REF!</v>
      </c>
      <c r="R101" s="108" t="e">
        <f t="shared" ref="R101:R108" si="148">ROUND(K101*M101*(H101*0.2+I101*0.16),2)</f>
        <v>#REF!</v>
      </c>
      <c r="S101" s="108" t="e">
        <f t="shared" ref="S101:S108" si="149">ROUND(K101*N101*(H101*0.2+I101*0.16),2)</f>
        <v>#REF!</v>
      </c>
      <c r="T101" s="108" t="e">
        <f t="shared" ref="T101:T108" si="150">R101+S101</f>
        <v>#REF!</v>
      </c>
      <c r="U101" s="115" t="e">
        <f t="shared" ref="U101:U108" si="151">ROUND((H101*0.2+I101*0.16),2)</f>
        <v>#REF!</v>
      </c>
      <c r="V101" s="116" t="e">
        <f>VLOOKUP(A101,#REF!,7,0)</f>
        <v>#REF!</v>
      </c>
      <c r="W101" s="116" t="e">
        <f t="shared" ref="W101:W108" si="152">X101+Y101</f>
        <v>#REF!</v>
      </c>
      <c r="X101" s="116" t="e">
        <f t="shared" ref="X101:X108" si="153">P101+V101</f>
        <v>#REF!</v>
      </c>
      <c r="Y101" s="116" t="e">
        <f t="shared" ref="Y101:Y108" si="154">Q101</f>
        <v>#REF!</v>
      </c>
      <c r="Z101" s="116">
        <f t="shared" ref="Z101:Z108" si="155">AB101+AC101</f>
        <v>16.079999999999998</v>
      </c>
      <c r="AA101" s="116">
        <v>9</v>
      </c>
      <c r="AB101" s="116">
        <f t="shared" ref="AB101:AB108" si="156">AA101+AK101</f>
        <v>16.079999999999998</v>
      </c>
      <c r="AC101" s="116">
        <v>0</v>
      </c>
      <c r="AD101" s="116">
        <v>3.42</v>
      </c>
      <c r="AE101" s="116">
        <v>3.42</v>
      </c>
      <c r="AF101" s="116">
        <v>0</v>
      </c>
      <c r="AG101" s="116">
        <v>3.42</v>
      </c>
      <c r="AH101" s="123" t="e">
        <f t="shared" ref="AH101:AH108" si="157">AI101+AJ101</f>
        <v>#REF!</v>
      </c>
      <c r="AI101" s="124" t="e">
        <f t="shared" ref="AI101:AI108" si="158">P101-AA101+V101</f>
        <v>#REF!</v>
      </c>
      <c r="AJ101" s="123" t="e">
        <f t="shared" ref="AJ101:AJ108" si="159">Q101-AC101</f>
        <v>#REF!</v>
      </c>
      <c r="AK101" s="22">
        <v>7.08</v>
      </c>
      <c r="AL101" s="125" t="e">
        <f t="shared" ref="AL101:AL108" si="160">W101-Z101</f>
        <v>#REF!</v>
      </c>
      <c r="AM101" s="127" t="e">
        <f>AK101-AI101</f>
        <v>#REF!</v>
      </c>
      <c r="AN101" s="80" t="e">
        <f t="shared" ref="AN101:AN108" si="161">AL101+AC101</f>
        <v>#REF!</v>
      </c>
    </row>
    <row r="102" spans="1:40" ht="16.5" customHeight="1">
      <c r="A102" s="65" t="s">
        <v>183</v>
      </c>
      <c r="B102" s="65"/>
      <c r="C102" s="65"/>
      <c r="D102" s="93" t="s">
        <v>105</v>
      </c>
      <c r="E102" s="95" t="s">
        <v>118</v>
      </c>
      <c r="F102" s="92"/>
      <c r="G102" s="90" t="e">
        <f>VLOOKUP(A102,#REF!,4,0)</f>
        <v>#REF!</v>
      </c>
      <c r="H102" s="90" t="e">
        <f>VLOOKUP(A102,#REF!,5,0)</f>
        <v>#REF!</v>
      </c>
      <c r="I102" s="90" t="e">
        <f>VLOOKUP(A102,#REF!,6,0)</f>
        <v>#REF!</v>
      </c>
      <c r="J102" s="107">
        <v>0.6</v>
      </c>
      <c r="K102" s="107">
        <f t="shared" si="145"/>
        <v>0.4</v>
      </c>
      <c r="L102" s="110">
        <v>0.5</v>
      </c>
      <c r="M102" s="108">
        <v>0.5</v>
      </c>
      <c r="N102" s="108"/>
      <c r="O102" s="108" t="e">
        <f t="shared" si="120"/>
        <v>#REF!</v>
      </c>
      <c r="P102" s="108" t="e">
        <f t="shared" si="146"/>
        <v>#REF!</v>
      </c>
      <c r="Q102" s="108" t="e">
        <f t="shared" si="147"/>
        <v>#REF!</v>
      </c>
      <c r="R102" s="108" t="e">
        <f t="shared" si="148"/>
        <v>#REF!</v>
      </c>
      <c r="S102" s="108" t="e">
        <f t="shared" si="149"/>
        <v>#REF!</v>
      </c>
      <c r="T102" s="108" t="e">
        <f t="shared" si="150"/>
        <v>#REF!</v>
      </c>
      <c r="U102" s="115" t="e">
        <f t="shared" si="151"/>
        <v>#REF!</v>
      </c>
      <c r="V102" s="116" t="e">
        <f>VLOOKUP(A102,#REF!,7,0)</f>
        <v>#REF!</v>
      </c>
      <c r="W102" s="116" t="e">
        <f t="shared" si="152"/>
        <v>#REF!</v>
      </c>
      <c r="X102" s="116" t="e">
        <f t="shared" si="153"/>
        <v>#REF!</v>
      </c>
      <c r="Y102" s="116" t="e">
        <f t="shared" si="154"/>
        <v>#REF!</v>
      </c>
      <c r="Z102" s="116">
        <f t="shared" si="155"/>
        <v>31.66</v>
      </c>
      <c r="AA102" s="116">
        <v>19</v>
      </c>
      <c r="AB102" s="116">
        <f t="shared" si="156"/>
        <v>29.66</v>
      </c>
      <c r="AC102" s="116">
        <v>2</v>
      </c>
      <c r="AD102" s="116">
        <v>-1.62</v>
      </c>
      <c r="AE102" s="116">
        <v>-1.02</v>
      </c>
      <c r="AF102" s="116">
        <v>-0.6</v>
      </c>
      <c r="AG102" s="116">
        <v>-1.62</v>
      </c>
      <c r="AH102" s="123" t="e">
        <f t="shared" si="157"/>
        <v>#REF!</v>
      </c>
      <c r="AI102" s="124" t="e">
        <f t="shared" si="158"/>
        <v>#REF!</v>
      </c>
      <c r="AJ102" s="123" t="e">
        <f t="shared" si="159"/>
        <v>#REF!</v>
      </c>
      <c r="AK102" s="22">
        <v>10.66</v>
      </c>
      <c r="AL102" s="125" t="e">
        <f t="shared" si="160"/>
        <v>#REF!</v>
      </c>
      <c r="AM102" s="22"/>
      <c r="AN102" s="80" t="e">
        <f t="shared" si="161"/>
        <v>#REF!</v>
      </c>
    </row>
    <row r="103" spans="1:40" ht="16.5" customHeight="1">
      <c r="A103" s="65" t="s">
        <v>184</v>
      </c>
      <c r="B103" s="98"/>
      <c r="C103" s="98"/>
      <c r="D103" s="93" t="s">
        <v>105</v>
      </c>
      <c r="E103" s="95" t="s">
        <v>118</v>
      </c>
      <c r="F103" s="92"/>
      <c r="G103" s="90" t="e">
        <f>VLOOKUP(A103,#REF!,4,0)</f>
        <v>#REF!</v>
      </c>
      <c r="H103" s="90" t="e">
        <f>VLOOKUP(A103,#REF!,5,0)</f>
        <v>#REF!</v>
      </c>
      <c r="I103" s="90" t="e">
        <f>VLOOKUP(A103,#REF!,6,0)</f>
        <v>#REF!</v>
      </c>
      <c r="J103" s="107">
        <v>0.6</v>
      </c>
      <c r="K103" s="107">
        <f t="shared" si="145"/>
        <v>0.4</v>
      </c>
      <c r="L103" s="110">
        <v>0.5</v>
      </c>
      <c r="M103" s="108">
        <v>0.5</v>
      </c>
      <c r="N103" s="108"/>
      <c r="O103" s="108" t="e">
        <f t="shared" si="120"/>
        <v>#REF!</v>
      </c>
      <c r="P103" s="108" t="e">
        <f t="shared" si="146"/>
        <v>#REF!</v>
      </c>
      <c r="Q103" s="108" t="e">
        <f t="shared" si="147"/>
        <v>#REF!</v>
      </c>
      <c r="R103" s="108" t="e">
        <f t="shared" si="148"/>
        <v>#REF!</v>
      </c>
      <c r="S103" s="108" t="e">
        <f t="shared" si="149"/>
        <v>#REF!</v>
      </c>
      <c r="T103" s="108" t="e">
        <f t="shared" si="150"/>
        <v>#REF!</v>
      </c>
      <c r="U103" s="115" t="e">
        <f t="shared" si="151"/>
        <v>#REF!</v>
      </c>
      <c r="V103" s="116" t="e">
        <f>VLOOKUP(A103,#REF!,7,0)</f>
        <v>#REF!</v>
      </c>
      <c r="W103" s="116" t="e">
        <f t="shared" si="152"/>
        <v>#REF!</v>
      </c>
      <c r="X103" s="116" t="e">
        <f t="shared" si="153"/>
        <v>#REF!</v>
      </c>
      <c r="Y103" s="116" t="e">
        <f t="shared" si="154"/>
        <v>#REF!</v>
      </c>
      <c r="Z103" s="116">
        <f t="shared" si="155"/>
        <v>93.2</v>
      </c>
      <c r="AA103" s="116">
        <v>46</v>
      </c>
      <c r="AB103" s="116">
        <f t="shared" si="156"/>
        <v>80.2</v>
      </c>
      <c r="AC103" s="116">
        <v>13</v>
      </c>
      <c r="AD103" s="116">
        <v>13.04</v>
      </c>
      <c r="AE103" s="116">
        <v>14.21</v>
      </c>
      <c r="AF103" s="116">
        <v>-1.17</v>
      </c>
      <c r="AG103" s="116">
        <v>13.04</v>
      </c>
      <c r="AH103" s="123" t="e">
        <f t="shared" si="157"/>
        <v>#REF!</v>
      </c>
      <c r="AI103" s="124" t="e">
        <f t="shared" si="158"/>
        <v>#REF!</v>
      </c>
      <c r="AJ103" s="123" t="e">
        <f t="shared" si="159"/>
        <v>#REF!</v>
      </c>
      <c r="AK103" s="22">
        <v>34.200000000000003</v>
      </c>
      <c r="AL103" s="125" t="e">
        <f t="shared" si="160"/>
        <v>#REF!</v>
      </c>
      <c r="AM103" s="22"/>
      <c r="AN103" s="80" t="e">
        <f t="shared" si="161"/>
        <v>#REF!</v>
      </c>
    </row>
    <row r="104" spans="1:40" ht="16.5" customHeight="1">
      <c r="A104" s="65" t="s">
        <v>185</v>
      </c>
      <c r="B104" s="65" t="s">
        <v>114</v>
      </c>
      <c r="C104" s="65"/>
      <c r="D104" s="93" t="s">
        <v>105</v>
      </c>
      <c r="E104" s="129" t="s">
        <v>122</v>
      </c>
      <c r="F104" s="92"/>
      <c r="G104" s="90" t="e">
        <f>VLOOKUP(A104,#REF!,4,0)</f>
        <v>#REF!</v>
      </c>
      <c r="H104" s="90" t="e">
        <f>VLOOKUP(A104,#REF!,5,0)</f>
        <v>#REF!</v>
      </c>
      <c r="I104" s="90" t="e">
        <f>VLOOKUP(A104,#REF!,6,0)</f>
        <v>#REF!</v>
      </c>
      <c r="J104" s="107">
        <v>0.8</v>
      </c>
      <c r="K104" s="107">
        <f t="shared" si="145"/>
        <v>0.19999999999999996</v>
      </c>
      <c r="L104" s="110">
        <v>0.7</v>
      </c>
      <c r="M104" s="110">
        <v>0</v>
      </c>
      <c r="N104" s="110">
        <v>0.3</v>
      </c>
      <c r="O104" s="108" t="e">
        <f t="shared" si="120"/>
        <v>#REF!</v>
      </c>
      <c r="P104" s="108" t="e">
        <f t="shared" si="146"/>
        <v>#REF!</v>
      </c>
      <c r="Q104" s="108" t="e">
        <f t="shared" si="147"/>
        <v>#REF!</v>
      </c>
      <c r="R104" s="108" t="e">
        <f t="shared" si="148"/>
        <v>#REF!</v>
      </c>
      <c r="S104" s="108" t="e">
        <f t="shared" si="149"/>
        <v>#REF!</v>
      </c>
      <c r="T104" s="108" t="e">
        <f t="shared" si="150"/>
        <v>#REF!</v>
      </c>
      <c r="U104" s="115" t="e">
        <f t="shared" si="151"/>
        <v>#REF!</v>
      </c>
      <c r="V104" s="116" t="e">
        <f>VLOOKUP(A104,#REF!,7,0)</f>
        <v>#REF!</v>
      </c>
      <c r="W104" s="116" t="e">
        <f t="shared" si="152"/>
        <v>#REF!</v>
      </c>
      <c r="X104" s="116" t="e">
        <f t="shared" si="153"/>
        <v>#REF!</v>
      </c>
      <c r="Y104" s="116" t="e">
        <f t="shared" si="154"/>
        <v>#REF!</v>
      </c>
      <c r="Z104" s="116">
        <f t="shared" si="155"/>
        <v>17.5</v>
      </c>
      <c r="AA104" s="116">
        <v>5</v>
      </c>
      <c r="AB104" s="116">
        <f t="shared" si="156"/>
        <v>16.5</v>
      </c>
      <c r="AC104" s="116">
        <v>1</v>
      </c>
      <c r="AD104" s="116">
        <v>5.14</v>
      </c>
      <c r="AE104" s="116">
        <v>4.7699999999999996</v>
      </c>
      <c r="AF104" s="116">
        <v>0.37</v>
      </c>
      <c r="AG104" s="116">
        <v>5.14</v>
      </c>
      <c r="AH104" s="123" t="e">
        <f t="shared" si="157"/>
        <v>#REF!</v>
      </c>
      <c r="AI104" s="124" t="e">
        <f t="shared" si="158"/>
        <v>#REF!</v>
      </c>
      <c r="AJ104" s="123" t="e">
        <f t="shared" si="159"/>
        <v>#REF!</v>
      </c>
      <c r="AK104" s="22">
        <v>11.5</v>
      </c>
      <c r="AL104" s="125" t="e">
        <f t="shared" si="160"/>
        <v>#REF!</v>
      </c>
      <c r="AM104" s="22"/>
      <c r="AN104" s="80" t="e">
        <f t="shared" si="161"/>
        <v>#REF!</v>
      </c>
    </row>
    <row r="105" spans="1:40" ht="16.5" customHeight="1">
      <c r="A105" s="65" t="s">
        <v>186</v>
      </c>
      <c r="B105" s="65" t="s">
        <v>114</v>
      </c>
      <c r="C105" s="65"/>
      <c r="D105" s="93" t="s">
        <v>114</v>
      </c>
      <c r="E105" s="95" t="s">
        <v>118</v>
      </c>
      <c r="F105" s="92"/>
      <c r="G105" s="90" t="e">
        <f>VLOOKUP(A105,#REF!,4,0)</f>
        <v>#REF!</v>
      </c>
      <c r="H105" s="90" t="e">
        <f>VLOOKUP(A105,#REF!,5,0)</f>
        <v>#REF!</v>
      </c>
      <c r="I105" s="90" t="e">
        <f>VLOOKUP(A105,#REF!,6,0)</f>
        <v>#REF!</v>
      </c>
      <c r="J105" s="107">
        <v>0.8</v>
      </c>
      <c r="K105" s="107">
        <f t="shared" si="145"/>
        <v>0.19999999999999996</v>
      </c>
      <c r="L105" s="110">
        <v>0.7</v>
      </c>
      <c r="M105" s="110">
        <v>0</v>
      </c>
      <c r="N105" s="110">
        <v>0.3</v>
      </c>
      <c r="O105" s="108" t="e">
        <f t="shared" si="120"/>
        <v>#REF!</v>
      </c>
      <c r="P105" s="108" t="e">
        <f t="shared" si="146"/>
        <v>#REF!</v>
      </c>
      <c r="Q105" s="108" t="e">
        <f t="shared" si="147"/>
        <v>#REF!</v>
      </c>
      <c r="R105" s="108" t="e">
        <f t="shared" si="148"/>
        <v>#REF!</v>
      </c>
      <c r="S105" s="108" t="e">
        <f t="shared" si="149"/>
        <v>#REF!</v>
      </c>
      <c r="T105" s="108" t="e">
        <f t="shared" si="150"/>
        <v>#REF!</v>
      </c>
      <c r="U105" s="115" t="e">
        <f t="shared" si="151"/>
        <v>#REF!</v>
      </c>
      <c r="V105" s="116" t="e">
        <f>VLOOKUP(A105,#REF!,7,0)</f>
        <v>#REF!</v>
      </c>
      <c r="W105" s="116" t="e">
        <f t="shared" si="152"/>
        <v>#REF!</v>
      </c>
      <c r="X105" s="116" t="e">
        <f t="shared" si="153"/>
        <v>#REF!</v>
      </c>
      <c r="Y105" s="116" t="e">
        <f t="shared" si="154"/>
        <v>#REF!</v>
      </c>
      <c r="Z105" s="116">
        <f t="shared" si="155"/>
        <v>54.95</v>
      </c>
      <c r="AA105" s="116">
        <v>31</v>
      </c>
      <c r="AB105" s="116">
        <f t="shared" si="156"/>
        <v>37.950000000000003</v>
      </c>
      <c r="AC105" s="116">
        <v>17</v>
      </c>
      <c r="AD105" s="116">
        <v>-2.38</v>
      </c>
      <c r="AE105" s="116">
        <v>2.1800000000000002</v>
      </c>
      <c r="AF105" s="116">
        <v>-4.5599999999999996</v>
      </c>
      <c r="AG105" s="116">
        <v>-2.38</v>
      </c>
      <c r="AH105" s="123" t="e">
        <f t="shared" si="157"/>
        <v>#REF!</v>
      </c>
      <c r="AI105" s="124" t="e">
        <f t="shared" si="158"/>
        <v>#REF!</v>
      </c>
      <c r="AJ105" s="123" t="e">
        <f t="shared" si="159"/>
        <v>#REF!</v>
      </c>
      <c r="AK105" s="22">
        <v>6.95</v>
      </c>
      <c r="AL105" s="125" t="e">
        <f t="shared" si="160"/>
        <v>#REF!</v>
      </c>
      <c r="AM105" s="22"/>
      <c r="AN105" s="80" t="e">
        <f t="shared" si="161"/>
        <v>#REF!</v>
      </c>
    </row>
    <row r="106" spans="1:40" ht="16.5" customHeight="1">
      <c r="A106" s="65" t="s">
        <v>187</v>
      </c>
      <c r="B106" s="65" t="s">
        <v>114</v>
      </c>
      <c r="C106" s="65"/>
      <c r="D106" s="93" t="s">
        <v>114</v>
      </c>
      <c r="E106" s="95" t="s">
        <v>118</v>
      </c>
      <c r="F106" s="92"/>
      <c r="G106" s="90" t="e">
        <f>VLOOKUP(A106,#REF!,4,0)</f>
        <v>#REF!</v>
      </c>
      <c r="H106" s="90" t="e">
        <f>VLOOKUP(A106,#REF!,5,0)</f>
        <v>#REF!</v>
      </c>
      <c r="I106" s="90" t="e">
        <f>VLOOKUP(A106,#REF!,6,0)</f>
        <v>#REF!</v>
      </c>
      <c r="J106" s="107">
        <v>0.8</v>
      </c>
      <c r="K106" s="107">
        <f t="shared" si="145"/>
        <v>0.19999999999999996</v>
      </c>
      <c r="L106" s="110">
        <v>0.7</v>
      </c>
      <c r="M106" s="110">
        <v>0</v>
      </c>
      <c r="N106" s="110">
        <v>0.3</v>
      </c>
      <c r="O106" s="108" t="e">
        <f t="shared" si="120"/>
        <v>#REF!</v>
      </c>
      <c r="P106" s="108" t="e">
        <f t="shared" si="146"/>
        <v>#REF!</v>
      </c>
      <c r="Q106" s="108" t="e">
        <f t="shared" si="147"/>
        <v>#REF!</v>
      </c>
      <c r="R106" s="108" t="e">
        <f t="shared" si="148"/>
        <v>#REF!</v>
      </c>
      <c r="S106" s="108" t="e">
        <f t="shared" si="149"/>
        <v>#REF!</v>
      </c>
      <c r="T106" s="108" t="e">
        <f t="shared" si="150"/>
        <v>#REF!</v>
      </c>
      <c r="U106" s="115" t="e">
        <f t="shared" si="151"/>
        <v>#REF!</v>
      </c>
      <c r="V106" s="116" t="e">
        <f>VLOOKUP(A106,#REF!,7,0)</f>
        <v>#REF!</v>
      </c>
      <c r="W106" s="116" t="e">
        <f t="shared" si="152"/>
        <v>#REF!</v>
      </c>
      <c r="X106" s="116" t="e">
        <f t="shared" si="153"/>
        <v>#REF!</v>
      </c>
      <c r="Y106" s="116" t="e">
        <f t="shared" si="154"/>
        <v>#REF!</v>
      </c>
      <c r="Z106" s="116">
        <f t="shared" si="155"/>
        <v>44.39</v>
      </c>
      <c r="AA106" s="116">
        <v>33</v>
      </c>
      <c r="AB106" s="116">
        <f t="shared" si="156"/>
        <v>25.39</v>
      </c>
      <c r="AC106" s="116">
        <v>19</v>
      </c>
      <c r="AD106" s="116">
        <v>-9.34</v>
      </c>
      <c r="AE106" s="116">
        <v>-6.55</v>
      </c>
      <c r="AF106" s="116">
        <v>-2.79</v>
      </c>
      <c r="AG106" s="116">
        <v>-9.34</v>
      </c>
      <c r="AH106" s="123" t="e">
        <f t="shared" si="157"/>
        <v>#REF!</v>
      </c>
      <c r="AI106" s="124" t="e">
        <f t="shared" si="158"/>
        <v>#REF!</v>
      </c>
      <c r="AJ106" s="123" t="e">
        <f t="shared" si="159"/>
        <v>#REF!</v>
      </c>
      <c r="AK106" s="22">
        <v>-7.61</v>
      </c>
      <c r="AL106" s="125" t="e">
        <f t="shared" si="160"/>
        <v>#REF!</v>
      </c>
      <c r="AM106" s="22"/>
      <c r="AN106" s="80" t="e">
        <f t="shared" si="161"/>
        <v>#REF!</v>
      </c>
    </row>
    <row r="107" spans="1:40" ht="16.5" customHeight="1">
      <c r="A107" s="65" t="s">
        <v>188</v>
      </c>
      <c r="B107" s="94"/>
      <c r="C107" s="94"/>
      <c r="D107" s="93" t="s">
        <v>114</v>
      </c>
      <c r="E107" s="95" t="s">
        <v>118</v>
      </c>
      <c r="F107" s="92"/>
      <c r="G107" s="90" t="e">
        <f>VLOOKUP(A107,#REF!,4,0)</f>
        <v>#REF!</v>
      </c>
      <c r="H107" s="90" t="e">
        <f>VLOOKUP(A107,#REF!,5,0)</f>
        <v>#REF!</v>
      </c>
      <c r="I107" s="90" t="e">
        <f>VLOOKUP(A107,#REF!,6,0)</f>
        <v>#REF!</v>
      </c>
      <c r="J107" s="107">
        <v>0.6</v>
      </c>
      <c r="K107" s="107">
        <f t="shared" si="145"/>
        <v>0.4</v>
      </c>
      <c r="L107" s="110">
        <v>0.7</v>
      </c>
      <c r="M107" s="110">
        <v>0</v>
      </c>
      <c r="N107" s="110">
        <v>0.3</v>
      </c>
      <c r="O107" s="108" t="e">
        <f t="shared" si="120"/>
        <v>#REF!</v>
      </c>
      <c r="P107" s="108" t="e">
        <f t="shared" si="146"/>
        <v>#REF!</v>
      </c>
      <c r="Q107" s="108" t="e">
        <f t="shared" si="147"/>
        <v>#REF!</v>
      </c>
      <c r="R107" s="108" t="e">
        <f t="shared" si="148"/>
        <v>#REF!</v>
      </c>
      <c r="S107" s="108" t="e">
        <f t="shared" si="149"/>
        <v>#REF!</v>
      </c>
      <c r="T107" s="108" t="e">
        <f t="shared" si="150"/>
        <v>#REF!</v>
      </c>
      <c r="U107" s="115" t="e">
        <f t="shared" si="151"/>
        <v>#REF!</v>
      </c>
      <c r="V107" s="116" t="e">
        <f>VLOOKUP(A107,#REF!,7,0)</f>
        <v>#REF!</v>
      </c>
      <c r="W107" s="116" t="e">
        <f t="shared" si="152"/>
        <v>#REF!</v>
      </c>
      <c r="X107" s="116" t="e">
        <f t="shared" si="153"/>
        <v>#REF!</v>
      </c>
      <c r="Y107" s="116" t="e">
        <f t="shared" si="154"/>
        <v>#REF!</v>
      </c>
      <c r="Z107" s="116">
        <f t="shared" si="155"/>
        <v>66.58</v>
      </c>
      <c r="AA107" s="116">
        <v>46</v>
      </c>
      <c r="AB107" s="116">
        <f t="shared" si="156"/>
        <v>36.58</v>
      </c>
      <c r="AC107" s="116">
        <v>30</v>
      </c>
      <c r="AD107" s="116">
        <v>-41.53</v>
      </c>
      <c r="AE107" s="116">
        <v>-26.88</v>
      </c>
      <c r="AF107" s="116">
        <v>-14.65</v>
      </c>
      <c r="AG107" s="116">
        <v>-41.53</v>
      </c>
      <c r="AH107" s="123" t="e">
        <f t="shared" si="157"/>
        <v>#REF!</v>
      </c>
      <c r="AI107" s="124" t="e">
        <f t="shared" si="158"/>
        <v>#REF!</v>
      </c>
      <c r="AJ107" s="123" t="e">
        <f t="shared" si="159"/>
        <v>#REF!</v>
      </c>
      <c r="AK107" s="22">
        <v>-9.42</v>
      </c>
      <c r="AL107" s="125" t="e">
        <f t="shared" si="160"/>
        <v>#REF!</v>
      </c>
      <c r="AM107" s="22"/>
      <c r="AN107" s="80" t="e">
        <f t="shared" si="161"/>
        <v>#REF!</v>
      </c>
    </row>
    <row r="108" spans="1:40" ht="16.5" customHeight="1">
      <c r="A108" s="65" t="s">
        <v>189</v>
      </c>
      <c r="B108" s="65" t="s">
        <v>114</v>
      </c>
      <c r="C108" s="65" t="s">
        <v>114</v>
      </c>
      <c r="D108" s="93" t="s">
        <v>114</v>
      </c>
      <c r="E108" s="95" t="s">
        <v>122</v>
      </c>
      <c r="F108" s="92"/>
      <c r="G108" s="90" t="e">
        <f>VLOOKUP(A108,#REF!,4,0)</f>
        <v>#REF!</v>
      </c>
      <c r="H108" s="90" t="e">
        <f>VLOOKUP(A108,#REF!,5,0)</f>
        <v>#REF!</v>
      </c>
      <c r="I108" s="90" t="e">
        <f>VLOOKUP(A108,#REF!,6,0)</f>
        <v>#REF!</v>
      </c>
      <c r="J108" s="107">
        <v>0.8</v>
      </c>
      <c r="K108" s="107">
        <f t="shared" si="145"/>
        <v>0.19999999999999996</v>
      </c>
      <c r="L108" s="110">
        <v>0.8</v>
      </c>
      <c r="M108" s="110">
        <v>0</v>
      </c>
      <c r="N108" s="110">
        <v>0.2</v>
      </c>
      <c r="O108" s="108" t="e">
        <f t="shared" si="120"/>
        <v>#REF!</v>
      </c>
      <c r="P108" s="108" t="e">
        <f t="shared" si="146"/>
        <v>#REF!</v>
      </c>
      <c r="Q108" s="108" t="e">
        <f t="shared" si="147"/>
        <v>#REF!</v>
      </c>
      <c r="R108" s="108" t="e">
        <f t="shared" si="148"/>
        <v>#REF!</v>
      </c>
      <c r="S108" s="108" t="e">
        <f t="shared" si="149"/>
        <v>#REF!</v>
      </c>
      <c r="T108" s="108" t="e">
        <f t="shared" si="150"/>
        <v>#REF!</v>
      </c>
      <c r="U108" s="115" t="e">
        <f t="shared" si="151"/>
        <v>#REF!</v>
      </c>
      <c r="V108" s="116" t="e">
        <f>VLOOKUP(A108,#REF!,7,0)</f>
        <v>#REF!</v>
      </c>
      <c r="W108" s="116" t="e">
        <f t="shared" si="152"/>
        <v>#REF!</v>
      </c>
      <c r="X108" s="116" t="e">
        <f t="shared" si="153"/>
        <v>#REF!</v>
      </c>
      <c r="Y108" s="116" t="e">
        <f t="shared" si="154"/>
        <v>#REF!</v>
      </c>
      <c r="Z108" s="116">
        <f t="shared" si="155"/>
        <v>339.64</v>
      </c>
      <c r="AA108" s="116">
        <v>145</v>
      </c>
      <c r="AB108" s="116">
        <f t="shared" si="156"/>
        <v>245.64</v>
      </c>
      <c r="AC108" s="116">
        <v>94</v>
      </c>
      <c r="AD108" s="116">
        <v>62.63</v>
      </c>
      <c r="AE108" s="116">
        <v>62.71</v>
      </c>
      <c r="AF108" s="116">
        <v>-8.0000000000000099E-2</v>
      </c>
      <c r="AG108" s="116">
        <v>62.63</v>
      </c>
      <c r="AH108" s="123" t="e">
        <f t="shared" si="157"/>
        <v>#REF!</v>
      </c>
      <c r="AI108" s="124" t="e">
        <f t="shared" si="158"/>
        <v>#REF!</v>
      </c>
      <c r="AJ108" s="123" t="e">
        <f t="shared" si="159"/>
        <v>#REF!</v>
      </c>
      <c r="AK108" s="22">
        <v>100.64</v>
      </c>
      <c r="AL108" s="125" t="e">
        <f t="shared" si="160"/>
        <v>#REF!</v>
      </c>
      <c r="AM108" s="22"/>
      <c r="AN108" s="80" t="e">
        <f t="shared" si="161"/>
        <v>#REF!</v>
      </c>
    </row>
    <row r="109" spans="1:40" s="73" customFormat="1" ht="16.5" customHeight="1">
      <c r="A109" s="54" t="s">
        <v>190</v>
      </c>
      <c r="B109" s="54"/>
      <c r="C109" s="54"/>
      <c r="D109" s="96"/>
      <c r="E109" s="96"/>
      <c r="F109" s="54"/>
      <c r="G109" s="97" t="e">
        <f>SUM(G111:G122)</f>
        <v>#REF!</v>
      </c>
      <c r="H109" s="97" t="e">
        <f>SUM(H111:H122)</f>
        <v>#REF!</v>
      </c>
      <c r="I109" s="97" t="e">
        <f>SUM(I111:I122)</f>
        <v>#REF!</v>
      </c>
      <c r="J109" s="111"/>
      <c r="K109" s="111"/>
      <c r="L109" s="111"/>
      <c r="M109" s="111"/>
      <c r="N109" s="111"/>
      <c r="O109" s="104" t="e">
        <f t="shared" ref="O109:AG109" si="162">SUM(O111:O122)</f>
        <v>#REF!</v>
      </c>
      <c r="P109" s="104" t="e">
        <f t="shared" si="162"/>
        <v>#REF!</v>
      </c>
      <c r="Q109" s="104" t="e">
        <f t="shared" si="162"/>
        <v>#REF!</v>
      </c>
      <c r="R109" s="104" t="e">
        <f t="shared" si="162"/>
        <v>#REF!</v>
      </c>
      <c r="S109" s="104" t="e">
        <f t="shared" si="162"/>
        <v>#REF!</v>
      </c>
      <c r="T109" s="104" t="e">
        <f t="shared" si="162"/>
        <v>#REF!</v>
      </c>
      <c r="U109" s="104" t="e">
        <f t="shared" si="162"/>
        <v>#REF!</v>
      </c>
      <c r="V109" s="104" t="e">
        <f t="shared" si="162"/>
        <v>#REF!</v>
      </c>
      <c r="W109" s="104" t="e">
        <f t="shared" si="162"/>
        <v>#REF!</v>
      </c>
      <c r="X109" s="104" t="e">
        <f t="shared" si="162"/>
        <v>#REF!</v>
      </c>
      <c r="Y109" s="104" t="e">
        <f t="shared" si="162"/>
        <v>#REF!</v>
      </c>
      <c r="Z109" s="104">
        <f t="shared" si="162"/>
        <v>1764.8000000000002</v>
      </c>
      <c r="AA109" s="104">
        <f t="shared" si="162"/>
        <v>726</v>
      </c>
      <c r="AB109" s="104">
        <f t="shared" si="162"/>
        <v>1305.8000000000002</v>
      </c>
      <c r="AC109" s="104">
        <f t="shared" si="162"/>
        <v>459</v>
      </c>
      <c r="AD109" s="104">
        <f t="shared" si="162"/>
        <v>380.42000000000007</v>
      </c>
      <c r="AE109" s="104">
        <f t="shared" si="162"/>
        <v>350.03000000000003</v>
      </c>
      <c r="AF109" s="104">
        <f t="shared" si="162"/>
        <v>30.39</v>
      </c>
      <c r="AG109" s="104">
        <f t="shared" si="162"/>
        <v>380.42000000000007</v>
      </c>
      <c r="AH109" s="104" t="e">
        <f t="shared" ref="AH109:AM109" si="163">SUM(AH111:AH122)</f>
        <v>#REF!</v>
      </c>
      <c r="AI109" s="104" t="e">
        <f t="shared" si="163"/>
        <v>#REF!</v>
      </c>
      <c r="AJ109" s="104" t="e">
        <f t="shared" si="163"/>
        <v>#REF!</v>
      </c>
      <c r="AK109" s="104">
        <f t="shared" si="163"/>
        <v>579.79999999999995</v>
      </c>
      <c r="AL109" s="128" t="e">
        <f t="shared" si="163"/>
        <v>#REF!</v>
      </c>
      <c r="AM109" s="104" t="e">
        <f t="shared" si="163"/>
        <v>#REF!</v>
      </c>
    </row>
    <row r="110" spans="1:40" s="73" customFormat="1" ht="24" customHeight="1">
      <c r="A110" s="54" t="s">
        <v>102</v>
      </c>
      <c r="B110" s="54"/>
      <c r="C110" s="54"/>
      <c r="D110" s="96"/>
      <c r="E110" s="96"/>
      <c r="F110" s="54"/>
      <c r="G110" s="97" t="e">
        <f>SUM(G111:G113)</f>
        <v>#REF!</v>
      </c>
      <c r="H110" s="97" t="e">
        <f>SUM(H111:H113)</f>
        <v>#REF!</v>
      </c>
      <c r="I110" s="97" t="e">
        <f>SUM(I111:I113)</f>
        <v>#REF!</v>
      </c>
      <c r="J110" s="111"/>
      <c r="K110" s="111"/>
      <c r="L110" s="111"/>
      <c r="M110" s="111"/>
      <c r="N110" s="111"/>
      <c r="O110" s="104" t="e">
        <f t="shared" ref="O110:AG110" si="164">SUM(O111:O113)</f>
        <v>#REF!</v>
      </c>
      <c r="P110" s="104" t="e">
        <f t="shared" si="164"/>
        <v>#REF!</v>
      </c>
      <c r="Q110" s="104" t="e">
        <f t="shared" si="164"/>
        <v>#REF!</v>
      </c>
      <c r="R110" s="104" t="e">
        <f t="shared" si="164"/>
        <v>#REF!</v>
      </c>
      <c r="S110" s="104" t="e">
        <f t="shared" si="164"/>
        <v>#REF!</v>
      </c>
      <c r="T110" s="104" t="e">
        <f t="shared" si="164"/>
        <v>#REF!</v>
      </c>
      <c r="U110" s="104" t="e">
        <f t="shared" si="164"/>
        <v>#REF!</v>
      </c>
      <c r="V110" s="104" t="e">
        <f t="shared" si="164"/>
        <v>#REF!</v>
      </c>
      <c r="W110" s="104" t="e">
        <f t="shared" si="164"/>
        <v>#REF!</v>
      </c>
      <c r="X110" s="104" t="e">
        <f t="shared" si="164"/>
        <v>#REF!</v>
      </c>
      <c r="Y110" s="104" t="e">
        <f t="shared" si="164"/>
        <v>#REF!</v>
      </c>
      <c r="Z110" s="104">
        <f t="shared" si="164"/>
        <v>153.20999999999998</v>
      </c>
      <c r="AA110" s="104">
        <f t="shared" si="164"/>
        <v>88</v>
      </c>
      <c r="AB110" s="104">
        <f t="shared" si="164"/>
        <v>145.20999999999998</v>
      </c>
      <c r="AC110" s="104">
        <f t="shared" si="164"/>
        <v>8</v>
      </c>
      <c r="AD110" s="104">
        <f t="shared" si="164"/>
        <v>30.47</v>
      </c>
      <c r="AE110" s="104">
        <f t="shared" si="164"/>
        <v>30</v>
      </c>
      <c r="AF110" s="104">
        <f t="shared" si="164"/>
        <v>0.47000000000000003</v>
      </c>
      <c r="AG110" s="104">
        <f t="shared" si="164"/>
        <v>30.47</v>
      </c>
      <c r="AH110" s="104" t="e">
        <f t="shared" ref="AH110:AM110" si="165">SUM(AH111:AH113)</f>
        <v>#REF!</v>
      </c>
      <c r="AI110" s="104" t="e">
        <f t="shared" si="165"/>
        <v>#REF!</v>
      </c>
      <c r="AJ110" s="104" t="e">
        <f t="shared" si="165"/>
        <v>#REF!</v>
      </c>
      <c r="AK110" s="104">
        <f t="shared" si="165"/>
        <v>57.21</v>
      </c>
      <c r="AL110" s="128" t="e">
        <f t="shared" si="165"/>
        <v>#REF!</v>
      </c>
      <c r="AM110" s="104" t="e">
        <f t="shared" si="165"/>
        <v>#REF!</v>
      </c>
    </row>
    <row r="111" spans="1:40" ht="16.5" customHeight="1">
      <c r="A111" s="65" t="s">
        <v>191</v>
      </c>
      <c r="B111" s="65"/>
      <c r="C111" s="65"/>
      <c r="D111" s="93"/>
      <c r="E111" s="93"/>
      <c r="F111" s="92"/>
      <c r="G111" s="90" t="e">
        <f>VLOOKUP(A111,#REF!,4,0)</f>
        <v>#REF!</v>
      </c>
      <c r="H111" s="90" t="e">
        <f>VLOOKUP(A111,#REF!,5,0)</f>
        <v>#REF!</v>
      </c>
      <c r="I111" s="90" t="e">
        <f>VLOOKUP(A111,#REF!,6,0)</f>
        <v>#REF!</v>
      </c>
      <c r="J111" s="107">
        <v>0.6</v>
      </c>
      <c r="K111" s="107">
        <f t="shared" ref="K111:K122" si="166">1-J111</f>
        <v>0.4</v>
      </c>
      <c r="L111" s="108">
        <v>0</v>
      </c>
      <c r="M111" s="108">
        <v>1</v>
      </c>
      <c r="N111" s="108">
        <v>0</v>
      </c>
      <c r="O111" s="108" t="e">
        <f t="shared" si="120"/>
        <v>#REF!</v>
      </c>
      <c r="P111" s="108" t="e">
        <f t="shared" ref="P111:P122" si="167">ROUND(J111*(H111*0.2+I111*0.16),2)</f>
        <v>#REF!</v>
      </c>
      <c r="Q111" s="108" t="e">
        <f t="shared" ref="Q111:Q122" si="168">ROUND(K111*L111*(H111*0.2+I111*0.16),2)</f>
        <v>#REF!</v>
      </c>
      <c r="R111" s="108" t="e">
        <f t="shared" ref="R111:R122" si="169">ROUND(K111*M111*(H111*0.2+I111*0.16),2)</f>
        <v>#REF!</v>
      </c>
      <c r="S111" s="108" t="e">
        <f t="shared" ref="S111:S122" si="170">ROUND(K111*N111*(H111*0.2+I111*0.16),2)</f>
        <v>#REF!</v>
      </c>
      <c r="T111" s="108" t="e">
        <f t="shared" ref="T111:T122" si="171">R111+S111</f>
        <v>#REF!</v>
      </c>
      <c r="U111" s="115" t="e">
        <f t="shared" ref="U111:U122" si="172">ROUND((H111*0.2+I111*0.16),2)</f>
        <v>#REF!</v>
      </c>
      <c r="V111" s="116" t="e">
        <f>VLOOKUP(A111,#REF!,7,0)</f>
        <v>#REF!</v>
      </c>
      <c r="W111" s="116" t="e">
        <f t="shared" ref="W111:W122" si="173">X111+Y111</f>
        <v>#REF!</v>
      </c>
      <c r="X111" s="116" t="e">
        <f t="shared" ref="X111:X122" si="174">P111+V111</f>
        <v>#REF!</v>
      </c>
      <c r="Y111" s="116" t="e">
        <f t="shared" ref="Y111:Y122" si="175">Q111</f>
        <v>#REF!</v>
      </c>
      <c r="Z111" s="116">
        <f t="shared" ref="Z111:Z122" si="176">AB111+AC111</f>
        <v>49.55</v>
      </c>
      <c r="AA111" s="116">
        <v>38</v>
      </c>
      <c r="AB111" s="116">
        <f t="shared" ref="AB111:AB122" si="177">AA111+AK111</f>
        <v>49.55</v>
      </c>
      <c r="AC111" s="116">
        <v>0</v>
      </c>
      <c r="AD111" s="116">
        <v>3.73</v>
      </c>
      <c r="AE111" s="116">
        <v>3.73</v>
      </c>
      <c r="AF111" s="116">
        <v>0</v>
      </c>
      <c r="AG111" s="116">
        <v>3.73</v>
      </c>
      <c r="AH111" s="123" t="e">
        <f t="shared" ref="AH111:AH122" si="178">AI111+AJ111</f>
        <v>#REF!</v>
      </c>
      <c r="AI111" s="124" t="e">
        <f t="shared" ref="AI111:AI122" si="179">P111-AA111+V111</f>
        <v>#REF!</v>
      </c>
      <c r="AJ111" s="123" t="e">
        <f t="shared" ref="AJ111:AJ122" si="180">Q111-AC111</f>
        <v>#REF!</v>
      </c>
      <c r="AK111" s="22">
        <v>11.55</v>
      </c>
      <c r="AL111" s="125" t="e">
        <f t="shared" ref="AL111:AL122" si="181">W111-Z111</f>
        <v>#REF!</v>
      </c>
      <c r="AM111" s="127" t="e">
        <f>AK111-AI111</f>
        <v>#REF!</v>
      </c>
      <c r="AN111" s="80" t="e">
        <f t="shared" ref="AN111:AN122" si="182">AL111+AC111</f>
        <v>#REF!</v>
      </c>
    </row>
    <row r="112" spans="1:40" ht="16.5" customHeight="1">
      <c r="A112" s="65" t="s">
        <v>192</v>
      </c>
      <c r="B112" s="98"/>
      <c r="C112" s="98"/>
      <c r="D112" s="93" t="s">
        <v>105</v>
      </c>
      <c r="E112" s="95" t="s">
        <v>118</v>
      </c>
      <c r="F112" s="92"/>
      <c r="G112" s="90" t="e">
        <f>VLOOKUP(A112,#REF!,4,0)</f>
        <v>#REF!</v>
      </c>
      <c r="H112" s="90" t="e">
        <f>VLOOKUP(A112,#REF!,5,0)</f>
        <v>#REF!</v>
      </c>
      <c r="I112" s="90" t="e">
        <f>VLOOKUP(A112,#REF!,6,0)</f>
        <v>#REF!</v>
      </c>
      <c r="J112" s="107">
        <v>0.6</v>
      </c>
      <c r="K112" s="107">
        <f t="shared" si="166"/>
        <v>0.4</v>
      </c>
      <c r="L112" s="110">
        <v>0.5</v>
      </c>
      <c r="M112" s="108">
        <v>0.5</v>
      </c>
      <c r="N112" s="108"/>
      <c r="O112" s="108" t="e">
        <f t="shared" si="120"/>
        <v>#REF!</v>
      </c>
      <c r="P112" s="108" t="e">
        <f t="shared" si="167"/>
        <v>#REF!</v>
      </c>
      <c r="Q112" s="108" t="e">
        <f t="shared" si="168"/>
        <v>#REF!</v>
      </c>
      <c r="R112" s="108" t="e">
        <f t="shared" si="169"/>
        <v>#REF!</v>
      </c>
      <c r="S112" s="108" t="e">
        <f t="shared" si="170"/>
        <v>#REF!</v>
      </c>
      <c r="T112" s="108" t="e">
        <f t="shared" si="171"/>
        <v>#REF!</v>
      </c>
      <c r="U112" s="115" t="e">
        <f t="shared" si="172"/>
        <v>#REF!</v>
      </c>
      <c r="V112" s="116" t="e">
        <f>VLOOKUP(A112,#REF!,7,0)</f>
        <v>#REF!</v>
      </c>
      <c r="W112" s="116" t="e">
        <f t="shared" si="173"/>
        <v>#REF!</v>
      </c>
      <c r="X112" s="116" t="e">
        <f t="shared" si="174"/>
        <v>#REF!</v>
      </c>
      <c r="Y112" s="116" t="e">
        <f t="shared" si="175"/>
        <v>#REF!</v>
      </c>
      <c r="Z112" s="116">
        <f t="shared" si="176"/>
        <v>63.8</v>
      </c>
      <c r="AA112" s="116">
        <v>33</v>
      </c>
      <c r="AB112" s="116">
        <f t="shared" si="177"/>
        <v>57.8</v>
      </c>
      <c r="AC112" s="116">
        <v>6</v>
      </c>
      <c r="AD112" s="116">
        <v>17.239999999999998</v>
      </c>
      <c r="AE112" s="116">
        <v>16.899999999999999</v>
      </c>
      <c r="AF112" s="116">
        <v>0.34</v>
      </c>
      <c r="AG112" s="116">
        <v>17.239999999999998</v>
      </c>
      <c r="AH112" s="123" t="e">
        <f t="shared" si="178"/>
        <v>#REF!</v>
      </c>
      <c r="AI112" s="124" t="e">
        <f t="shared" si="179"/>
        <v>#REF!</v>
      </c>
      <c r="AJ112" s="123" t="e">
        <f t="shared" si="180"/>
        <v>#REF!</v>
      </c>
      <c r="AK112" s="22">
        <v>24.8</v>
      </c>
      <c r="AL112" s="125" t="e">
        <f t="shared" si="181"/>
        <v>#REF!</v>
      </c>
      <c r="AM112" s="22"/>
      <c r="AN112" s="80" t="e">
        <f t="shared" si="182"/>
        <v>#REF!</v>
      </c>
    </row>
    <row r="113" spans="1:40" ht="16.5" customHeight="1">
      <c r="A113" s="65" t="s">
        <v>193</v>
      </c>
      <c r="B113" s="98"/>
      <c r="C113" s="98"/>
      <c r="D113" s="93" t="s">
        <v>105</v>
      </c>
      <c r="E113" s="93" t="s">
        <v>118</v>
      </c>
      <c r="F113" s="92"/>
      <c r="G113" s="90" t="e">
        <f>VLOOKUP(A113,#REF!,4,0)</f>
        <v>#REF!</v>
      </c>
      <c r="H113" s="90" t="e">
        <f>VLOOKUP(A113,#REF!,5,0)</f>
        <v>#REF!</v>
      </c>
      <c r="I113" s="90" t="e">
        <f>VLOOKUP(A113,#REF!,6,0)</f>
        <v>#REF!</v>
      </c>
      <c r="J113" s="107">
        <v>0.6</v>
      </c>
      <c r="K113" s="107">
        <f t="shared" si="166"/>
        <v>0.4</v>
      </c>
      <c r="L113" s="110">
        <v>0.4</v>
      </c>
      <c r="M113" s="108">
        <v>0.5</v>
      </c>
      <c r="N113" s="108"/>
      <c r="O113" s="108" t="e">
        <f t="shared" si="120"/>
        <v>#REF!</v>
      </c>
      <c r="P113" s="108" t="e">
        <f t="shared" si="167"/>
        <v>#REF!</v>
      </c>
      <c r="Q113" s="108" t="e">
        <f t="shared" si="168"/>
        <v>#REF!</v>
      </c>
      <c r="R113" s="108" t="e">
        <f t="shared" si="169"/>
        <v>#REF!</v>
      </c>
      <c r="S113" s="108" t="e">
        <f t="shared" si="170"/>
        <v>#REF!</v>
      </c>
      <c r="T113" s="108" t="e">
        <f t="shared" si="171"/>
        <v>#REF!</v>
      </c>
      <c r="U113" s="115" t="e">
        <f t="shared" si="172"/>
        <v>#REF!</v>
      </c>
      <c r="V113" s="116" t="e">
        <f>VLOOKUP(A113,#REF!,7,0)</f>
        <v>#REF!</v>
      </c>
      <c r="W113" s="116" t="e">
        <f t="shared" si="173"/>
        <v>#REF!</v>
      </c>
      <c r="X113" s="116" t="e">
        <f t="shared" si="174"/>
        <v>#REF!</v>
      </c>
      <c r="Y113" s="116" t="e">
        <f t="shared" si="175"/>
        <v>#REF!</v>
      </c>
      <c r="Z113" s="116">
        <f t="shared" si="176"/>
        <v>39.86</v>
      </c>
      <c r="AA113" s="116">
        <v>17</v>
      </c>
      <c r="AB113" s="116">
        <f t="shared" si="177"/>
        <v>37.86</v>
      </c>
      <c r="AC113" s="116">
        <v>2</v>
      </c>
      <c r="AD113" s="116">
        <v>9.5</v>
      </c>
      <c r="AE113" s="116">
        <v>9.3699999999999992</v>
      </c>
      <c r="AF113" s="116">
        <v>0.13</v>
      </c>
      <c r="AG113" s="116">
        <v>9.5</v>
      </c>
      <c r="AH113" s="123" t="e">
        <f t="shared" si="178"/>
        <v>#REF!</v>
      </c>
      <c r="AI113" s="124" t="e">
        <f t="shared" si="179"/>
        <v>#REF!</v>
      </c>
      <c r="AJ113" s="123" t="e">
        <f t="shared" si="180"/>
        <v>#REF!</v>
      </c>
      <c r="AK113" s="22">
        <v>20.86</v>
      </c>
      <c r="AL113" s="125" t="e">
        <f t="shared" si="181"/>
        <v>#REF!</v>
      </c>
      <c r="AM113" s="22"/>
      <c r="AN113" s="80" t="e">
        <f t="shared" si="182"/>
        <v>#REF!</v>
      </c>
    </row>
    <row r="114" spans="1:40" ht="16.5" customHeight="1">
      <c r="A114" s="65" t="s">
        <v>194</v>
      </c>
      <c r="B114" s="94"/>
      <c r="C114" s="94"/>
      <c r="D114" s="93" t="s">
        <v>114</v>
      </c>
      <c r="E114" s="95" t="s">
        <v>118</v>
      </c>
      <c r="F114" s="92"/>
      <c r="G114" s="90" t="e">
        <f>VLOOKUP(A114,#REF!,4,0)</f>
        <v>#REF!</v>
      </c>
      <c r="H114" s="90" t="e">
        <f>VLOOKUP(A114,#REF!,5,0)</f>
        <v>#REF!</v>
      </c>
      <c r="I114" s="90" t="e">
        <f>VLOOKUP(A114,#REF!,6,0)</f>
        <v>#REF!</v>
      </c>
      <c r="J114" s="107">
        <v>0.6</v>
      </c>
      <c r="K114" s="107">
        <f t="shared" si="166"/>
        <v>0.4</v>
      </c>
      <c r="L114" s="110">
        <v>0.7</v>
      </c>
      <c r="M114" s="110">
        <v>0</v>
      </c>
      <c r="N114" s="110">
        <v>0.3</v>
      </c>
      <c r="O114" s="108" t="e">
        <f t="shared" si="120"/>
        <v>#REF!</v>
      </c>
      <c r="P114" s="108" t="e">
        <f t="shared" si="167"/>
        <v>#REF!</v>
      </c>
      <c r="Q114" s="108" t="e">
        <f t="shared" si="168"/>
        <v>#REF!</v>
      </c>
      <c r="R114" s="108" t="e">
        <f t="shared" si="169"/>
        <v>#REF!</v>
      </c>
      <c r="S114" s="108" t="e">
        <f t="shared" si="170"/>
        <v>#REF!</v>
      </c>
      <c r="T114" s="108" t="e">
        <f t="shared" si="171"/>
        <v>#REF!</v>
      </c>
      <c r="U114" s="115" t="e">
        <f t="shared" si="172"/>
        <v>#REF!</v>
      </c>
      <c r="V114" s="116" t="e">
        <f>VLOOKUP(A114,#REF!,7,0)</f>
        <v>#REF!</v>
      </c>
      <c r="W114" s="116" t="e">
        <f t="shared" si="173"/>
        <v>#REF!</v>
      </c>
      <c r="X114" s="116" t="e">
        <f t="shared" si="174"/>
        <v>#REF!</v>
      </c>
      <c r="Y114" s="116" t="e">
        <f t="shared" si="175"/>
        <v>#REF!</v>
      </c>
      <c r="Z114" s="116">
        <f t="shared" si="176"/>
        <v>125.31</v>
      </c>
      <c r="AA114" s="116">
        <v>53</v>
      </c>
      <c r="AB114" s="116">
        <f t="shared" si="177"/>
        <v>96.31</v>
      </c>
      <c r="AC114" s="116">
        <v>29</v>
      </c>
      <c r="AD114" s="116">
        <v>23.26</v>
      </c>
      <c r="AE114" s="116">
        <v>23.14</v>
      </c>
      <c r="AF114" s="116">
        <v>0.12</v>
      </c>
      <c r="AG114" s="116">
        <v>23.26</v>
      </c>
      <c r="AH114" s="123" t="e">
        <f t="shared" si="178"/>
        <v>#REF!</v>
      </c>
      <c r="AI114" s="124" t="e">
        <f t="shared" si="179"/>
        <v>#REF!</v>
      </c>
      <c r="AJ114" s="123" t="e">
        <f t="shared" si="180"/>
        <v>#REF!</v>
      </c>
      <c r="AK114" s="22">
        <v>43.31</v>
      </c>
      <c r="AL114" s="125" t="e">
        <f t="shared" si="181"/>
        <v>#REF!</v>
      </c>
      <c r="AM114" s="22"/>
      <c r="AN114" s="80" t="e">
        <f t="shared" si="182"/>
        <v>#REF!</v>
      </c>
    </row>
    <row r="115" spans="1:40" ht="16.5" customHeight="1">
      <c r="A115" s="65" t="s">
        <v>195</v>
      </c>
      <c r="B115" s="99"/>
      <c r="C115" s="99"/>
      <c r="D115" s="93" t="s">
        <v>114</v>
      </c>
      <c r="E115" s="95" t="s">
        <v>118</v>
      </c>
      <c r="F115" s="92"/>
      <c r="G115" s="90" t="e">
        <f>VLOOKUP(A115,#REF!,4,0)</f>
        <v>#REF!</v>
      </c>
      <c r="H115" s="90" t="e">
        <f>VLOOKUP(A115,#REF!,5,0)</f>
        <v>#REF!</v>
      </c>
      <c r="I115" s="90" t="e">
        <f>VLOOKUP(A115,#REF!,6,0)</f>
        <v>#REF!</v>
      </c>
      <c r="J115" s="107">
        <v>0.6</v>
      </c>
      <c r="K115" s="107">
        <f t="shared" si="166"/>
        <v>0.4</v>
      </c>
      <c r="L115" s="110">
        <v>0.7</v>
      </c>
      <c r="M115" s="110">
        <v>0</v>
      </c>
      <c r="N115" s="110">
        <v>0.3</v>
      </c>
      <c r="O115" s="108" t="e">
        <f t="shared" si="120"/>
        <v>#REF!</v>
      </c>
      <c r="P115" s="108" t="e">
        <f t="shared" si="167"/>
        <v>#REF!</v>
      </c>
      <c r="Q115" s="108" t="e">
        <f t="shared" si="168"/>
        <v>#REF!</v>
      </c>
      <c r="R115" s="108" t="e">
        <f t="shared" si="169"/>
        <v>#REF!</v>
      </c>
      <c r="S115" s="108" t="e">
        <f t="shared" si="170"/>
        <v>#REF!</v>
      </c>
      <c r="T115" s="108" t="e">
        <f t="shared" si="171"/>
        <v>#REF!</v>
      </c>
      <c r="U115" s="115" t="e">
        <f t="shared" si="172"/>
        <v>#REF!</v>
      </c>
      <c r="V115" s="116" t="e">
        <f>VLOOKUP(A115,#REF!,7,0)</f>
        <v>#REF!</v>
      </c>
      <c r="W115" s="116" t="e">
        <f t="shared" si="173"/>
        <v>#REF!</v>
      </c>
      <c r="X115" s="116" t="e">
        <f t="shared" si="174"/>
        <v>#REF!</v>
      </c>
      <c r="Y115" s="116" t="e">
        <f t="shared" si="175"/>
        <v>#REF!</v>
      </c>
      <c r="Z115" s="116">
        <f t="shared" si="176"/>
        <v>156.49</v>
      </c>
      <c r="AA115" s="116">
        <v>68</v>
      </c>
      <c r="AB115" s="116">
        <f t="shared" si="177"/>
        <v>118.49000000000001</v>
      </c>
      <c r="AC115" s="116">
        <v>38</v>
      </c>
      <c r="AD115" s="116">
        <v>46.68</v>
      </c>
      <c r="AE115" s="116">
        <v>41.78</v>
      </c>
      <c r="AF115" s="116">
        <v>4.9000000000000004</v>
      </c>
      <c r="AG115" s="116">
        <v>46.68</v>
      </c>
      <c r="AH115" s="123" t="e">
        <f t="shared" si="178"/>
        <v>#REF!</v>
      </c>
      <c r="AI115" s="124" t="e">
        <f t="shared" si="179"/>
        <v>#REF!</v>
      </c>
      <c r="AJ115" s="123" t="e">
        <f t="shared" si="180"/>
        <v>#REF!</v>
      </c>
      <c r="AK115" s="22">
        <v>50.49</v>
      </c>
      <c r="AL115" s="125" t="e">
        <f t="shared" si="181"/>
        <v>#REF!</v>
      </c>
      <c r="AM115" s="22"/>
      <c r="AN115" s="80" t="e">
        <f t="shared" si="182"/>
        <v>#REF!</v>
      </c>
    </row>
    <row r="116" spans="1:40" ht="16.5" customHeight="1">
      <c r="A116" s="65" t="s">
        <v>196</v>
      </c>
      <c r="B116" s="65" t="s">
        <v>114</v>
      </c>
      <c r="C116" s="65" t="s">
        <v>114</v>
      </c>
      <c r="D116" s="93" t="s">
        <v>114</v>
      </c>
      <c r="E116" s="95" t="s">
        <v>122</v>
      </c>
      <c r="F116" s="92"/>
      <c r="G116" s="90" t="e">
        <f>VLOOKUP(A116,#REF!,4,0)</f>
        <v>#REF!</v>
      </c>
      <c r="H116" s="90" t="e">
        <f>VLOOKUP(A116,#REF!,5,0)</f>
        <v>#REF!</v>
      </c>
      <c r="I116" s="90" t="e">
        <f>VLOOKUP(A116,#REF!,6,0)</f>
        <v>#REF!</v>
      </c>
      <c r="J116" s="107">
        <v>0.8</v>
      </c>
      <c r="K116" s="107">
        <f t="shared" si="166"/>
        <v>0.19999999999999996</v>
      </c>
      <c r="L116" s="110">
        <v>0.8</v>
      </c>
      <c r="M116" s="110">
        <v>0</v>
      </c>
      <c r="N116" s="110">
        <v>0.2</v>
      </c>
      <c r="O116" s="108" t="e">
        <f t="shared" si="120"/>
        <v>#REF!</v>
      </c>
      <c r="P116" s="108" t="e">
        <f t="shared" si="167"/>
        <v>#REF!</v>
      </c>
      <c r="Q116" s="108" t="e">
        <f t="shared" si="168"/>
        <v>#REF!</v>
      </c>
      <c r="R116" s="108" t="e">
        <f t="shared" si="169"/>
        <v>#REF!</v>
      </c>
      <c r="S116" s="108" t="e">
        <f t="shared" si="170"/>
        <v>#REF!</v>
      </c>
      <c r="T116" s="108" t="e">
        <f t="shared" si="171"/>
        <v>#REF!</v>
      </c>
      <c r="U116" s="115" t="e">
        <f t="shared" si="172"/>
        <v>#REF!</v>
      </c>
      <c r="V116" s="116" t="e">
        <f>VLOOKUP(A116,#REF!,7,0)</f>
        <v>#REF!</v>
      </c>
      <c r="W116" s="116" t="e">
        <f t="shared" si="173"/>
        <v>#REF!</v>
      </c>
      <c r="X116" s="116" t="e">
        <f t="shared" si="174"/>
        <v>#REF!</v>
      </c>
      <c r="Y116" s="116" t="e">
        <f t="shared" si="175"/>
        <v>#REF!</v>
      </c>
      <c r="Z116" s="116">
        <f t="shared" si="176"/>
        <v>215.41</v>
      </c>
      <c r="AA116" s="116">
        <v>100</v>
      </c>
      <c r="AB116" s="116">
        <f t="shared" si="177"/>
        <v>150.41</v>
      </c>
      <c r="AC116" s="116">
        <v>65</v>
      </c>
      <c r="AD116" s="116">
        <v>8.68</v>
      </c>
      <c r="AE116" s="116">
        <v>19.71</v>
      </c>
      <c r="AF116" s="116">
        <v>-11.03</v>
      </c>
      <c r="AG116" s="116">
        <v>8.68</v>
      </c>
      <c r="AH116" s="123" t="e">
        <f t="shared" si="178"/>
        <v>#REF!</v>
      </c>
      <c r="AI116" s="124" t="e">
        <f t="shared" si="179"/>
        <v>#REF!</v>
      </c>
      <c r="AJ116" s="123" t="e">
        <f t="shared" si="180"/>
        <v>#REF!</v>
      </c>
      <c r="AK116" s="22">
        <v>50.41</v>
      </c>
      <c r="AL116" s="125" t="e">
        <f t="shared" si="181"/>
        <v>#REF!</v>
      </c>
      <c r="AM116" s="22"/>
      <c r="AN116" s="80" t="e">
        <f t="shared" si="182"/>
        <v>#REF!</v>
      </c>
    </row>
    <row r="117" spans="1:40" ht="16.5" customHeight="1">
      <c r="A117" s="65" t="s">
        <v>197</v>
      </c>
      <c r="B117" s="65" t="s">
        <v>114</v>
      </c>
      <c r="C117" s="65" t="s">
        <v>114</v>
      </c>
      <c r="D117" s="93" t="s">
        <v>114</v>
      </c>
      <c r="E117" s="95" t="s">
        <v>122</v>
      </c>
      <c r="F117" s="92" t="s">
        <v>114</v>
      </c>
      <c r="G117" s="90" t="e">
        <f>VLOOKUP(A117,#REF!,4,0)</f>
        <v>#REF!</v>
      </c>
      <c r="H117" s="90" t="e">
        <f>VLOOKUP(A117,#REF!,5,0)</f>
        <v>#REF!</v>
      </c>
      <c r="I117" s="90" t="e">
        <f>VLOOKUP(A117,#REF!,6,0)</f>
        <v>#REF!</v>
      </c>
      <c r="J117" s="107">
        <v>0.8</v>
      </c>
      <c r="K117" s="107">
        <f t="shared" si="166"/>
        <v>0.19999999999999996</v>
      </c>
      <c r="L117" s="110">
        <v>0.8</v>
      </c>
      <c r="M117" s="110">
        <v>0</v>
      </c>
      <c r="N117" s="110">
        <v>0.2</v>
      </c>
      <c r="O117" s="108" t="e">
        <f t="shared" si="120"/>
        <v>#REF!</v>
      </c>
      <c r="P117" s="108" t="e">
        <f t="shared" si="167"/>
        <v>#REF!</v>
      </c>
      <c r="Q117" s="108" t="e">
        <f t="shared" si="168"/>
        <v>#REF!</v>
      </c>
      <c r="R117" s="108" t="e">
        <f t="shared" si="169"/>
        <v>#REF!</v>
      </c>
      <c r="S117" s="108" t="e">
        <f t="shared" si="170"/>
        <v>#REF!</v>
      </c>
      <c r="T117" s="108" t="e">
        <f t="shared" si="171"/>
        <v>#REF!</v>
      </c>
      <c r="U117" s="115" t="e">
        <f t="shared" si="172"/>
        <v>#REF!</v>
      </c>
      <c r="V117" s="116" t="e">
        <f>VLOOKUP(A117,#REF!,7,0)</f>
        <v>#REF!</v>
      </c>
      <c r="W117" s="116" t="e">
        <f t="shared" si="173"/>
        <v>#REF!</v>
      </c>
      <c r="X117" s="116" t="e">
        <f t="shared" si="174"/>
        <v>#REF!</v>
      </c>
      <c r="Y117" s="116" t="e">
        <f t="shared" si="175"/>
        <v>#REF!</v>
      </c>
      <c r="Z117" s="116">
        <f t="shared" si="176"/>
        <v>211.45999999999998</v>
      </c>
      <c r="AA117" s="116">
        <v>73</v>
      </c>
      <c r="AB117" s="116">
        <f t="shared" si="177"/>
        <v>143.45999999999998</v>
      </c>
      <c r="AC117" s="116">
        <v>68</v>
      </c>
      <c r="AD117" s="116">
        <v>53.51</v>
      </c>
      <c r="AE117" s="116">
        <v>44.75</v>
      </c>
      <c r="AF117" s="116">
        <v>8.76</v>
      </c>
      <c r="AG117" s="116">
        <v>53.51</v>
      </c>
      <c r="AH117" s="123" t="e">
        <f t="shared" si="178"/>
        <v>#REF!</v>
      </c>
      <c r="AI117" s="124" t="e">
        <f t="shared" si="179"/>
        <v>#REF!</v>
      </c>
      <c r="AJ117" s="123" t="e">
        <f t="shared" si="180"/>
        <v>#REF!</v>
      </c>
      <c r="AK117" s="22">
        <v>70.459999999999994</v>
      </c>
      <c r="AL117" s="125" t="e">
        <f t="shared" si="181"/>
        <v>#REF!</v>
      </c>
      <c r="AM117" s="22"/>
      <c r="AN117" s="80" t="e">
        <f t="shared" si="182"/>
        <v>#REF!</v>
      </c>
    </row>
    <row r="118" spans="1:40" ht="16.5" customHeight="1">
      <c r="A118" s="65" t="s">
        <v>198</v>
      </c>
      <c r="B118" s="65" t="s">
        <v>114</v>
      </c>
      <c r="C118" s="65" t="s">
        <v>114</v>
      </c>
      <c r="D118" s="93" t="s">
        <v>114</v>
      </c>
      <c r="E118" s="95" t="s">
        <v>122</v>
      </c>
      <c r="F118" s="92" t="s">
        <v>114</v>
      </c>
      <c r="G118" s="90" t="e">
        <f>VLOOKUP(A118,#REF!,4,0)</f>
        <v>#REF!</v>
      </c>
      <c r="H118" s="90" t="e">
        <f>VLOOKUP(A118,#REF!,5,0)</f>
        <v>#REF!</v>
      </c>
      <c r="I118" s="90" t="e">
        <f>VLOOKUP(A118,#REF!,6,0)</f>
        <v>#REF!</v>
      </c>
      <c r="J118" s="107">
        <v>0.8</v>
      </c>
      <c r="K118" s="107">
        <f t="shared" si="166"/>
        <v>0.19999999999999996</v>
      </c>
      <c r="L118" s="110">
        <v>0.8</v>
      </c>
      <c r="M118" s="110">
        <v>0</v>
      </c>
      <c r="N118" s="110">
        <v>0.2</v>
      </c>
      <c r="O118" s="108" t="e">
        <f t="shared" si="120"/>
        <v>#REF!</v>
      </c>
      <c r="P118" s="108" t="e">
        <f t="shared" si="167"/>
        <v>#REF!</v>
      </c>
      <c r="Q118" s="108" t="e">
        <f t="shared" si="168"/>
        <v>#REF!</v>
      </c>
      <c r="R118" s="108" t="e">
        <f t="shared" si="169"/>
        <v>#REF!</v>
      </c>
      <c r="S118" s="108" t="e">
        <f t="shared" si="170"/>
        <v>#REF!</v>
      </c>
      <c r="T118" s="108" t="e">
        <f t="shared" si="171"/>
        <v>#REF!</v>
      </c>
      <c r="U118" s="115" t="e">
        <f t="shared" si="172"/>
        <v>#REF!</v>
      </c>
      <c r="V118" s="116" t="e">
        <f>VLOOKUP(A118,#REF!,7,0)</f>
        <v>#REF!</v>
      </c>
      <c r="W118" s="116" t="e">
        <f t="shared" si="173"/>
        <v>#REF!</v>
      </c>
      <c r="X118" s="116" t="e">
        <f t="shared" si="174"/>
        <v>#REF!</v>
      </c>
      <c r="Y118" s="116" t="e">
        <f t="shared" si="175"/>
        <v>#REF!</v>
      </c>
      <c r="Z118" s="116">
        <f t="shared" si="176"/>
        <v>336.95</v>
      </c>
      <c r="AA118" s="116">
        <v>105</v>
      </c>
      <c r="AB118" s="116">
        <f t="shared" si="177"/>
        <v>238.95</v>
      </c>
      <c r="AC118" s="116">
        <v>98</v>
      </c>
      <c r="AD118" s="116">
        <v>108</v>
      </c>
      <c r="AE118" s="116">
        <v>83.05</v>
      </c>
      <c r="AF118" s="116">
        <v>24.95</v>
      </c>
      <c r="AG118" s="116">
        <v>108</v>
      </c>
      <c r="AH118" s="123" t="e">
        <f t="shared" si="178"/>
        <v>#REF!</v>
      </c>
      <c r="AI118" s="124" t="e">
        <f t="shared" si="179"/>
        <v>#REF!</v>
      </c>
      <c r="AJ118" s="123" t="e">
        <f t="shared" si="180"/>
        <v>#REF!</v>
      </c>
      <c r="AK118" s="22">
        <v>133.94999999999999</v>
      </c>
      <c r="AL118" s="125" t="e">
        <f t="shared" si="181"/>
        <v>#REF!</v>
      </c>
      <c r="AM118" s="22"/>
      <c r="AN118" s="80" t="e">
        <f t="shared" si="182"/>
        <v>#REF!</v>
      </c>
    </row>
    <row r="119" spans="1:40" ht="16.5" customHeight="1">
      <c r="A119" s="65" t="s">
        <v>199</v>
      </c>
      <c r="B119" s="65" t="s">
        <v>114</v>
      </c>
      <c r="C119" s="65"/>
      <c r="D119" s="93" t="s">
        <v>114</v>
      </c>
      <c r="E119" s="95" t="s">
        <v>118</v>
      </c>
      <c r="F119" s="92"/>
      <c r="G119" s="90" t="e">
        <f>VLOOKUP(A119,#REF!,4,0)</f>
        <v>#REF!</v>
      </c>
      <c r="H119" s="90" t="e">
        <f>VLOOKUP(A119,#REF!,5,0)</f>
        <v>#REF!</v>
      </c>
      <c r="I119" s="90" t="e">
        <f>VLOOKUP(A119,#REF!,6,0)</f>
        <v>#REF!</v>
      </c>
      <c r="J119" s="107">
        <v>0.8</v>
      </c>
      <c r="K119" s="107">
        <f t="shared" si="166"/>
        <v>0.19999999999999996</v>
      </c>
      <c r="L119" s="110">
        <v>0.7</v>
      </c>
      <c r="M119" s="110">
        <v>0</v>
      </c>
      <c r="N119" s="110">
        <v>0.3</v>
      </c>
      <c r="O119" s="108" t="e">
        <f t="shared" si="120"/>
        <v>#REF!</v>
      </c>
      <c r="P119" s="108" t="e">
        <f t="shared" si="167"/>
        <v>#REF!</v>
      </c>
      <c r="Q119" s="108" t="e">
        <f t="shared" si="168"/>
        <v>#REF!</v>
      </c>
      <c r="R119" s="108" t="e">
        <f t="shared" si="169"/>
        <v>#REF!</v>
      </c>
      <c r="S119" s="108" t="e">
        <f t="shared" si="170"/>
        <v>#REF!</v>
      </c>
      <c r="T119" s="108" t="e">
        <f t="shared" si="171"/>
        <v>#REF!</v>
      </c>
      <c r="U119" s="115" t="e">
        <f t="shared" si="172"/>
        <v>#REF!</v>
      </c>
      <c r="V119" s="116" t="e">
        <f>VLOOKUP(A119,#REF!,7,0)</f>
        <v>#REF!</v>
      </c>
      <c r="W119" s="116" t="e">
        <f t="shared" si="173"/>
        <v>#REF!</v>
      </c>
      <c r="X119" s="116" t="e">
        <f t="shared" si="174"/>
        <v>#REF!</v>
      </c>
      <c r="Y119" s="116" t="e">
        <f t="shared" si="175"/>
        <v>#REF!</v>
      </c>
      <c r="Z119" s="116">
        <f t="shared" si="176"/>
        <v>50.24</v>
      </c>
      <c r="AA119" s="116">
        <v>26</v>
      </c>
      <c r="AB119" s="116">
        <f t="shared" si="177"/>
        <v>36.24</v>
      </c>
      <c r="AC119" s="116">
        <v>14</v>
      </c>
      <c r="AD119" s="116">
        <v>3.98</v>
      </c>
      <c r="AE119" s="116">
        <v>6.03</v>
      </c>
      <c r="AF119" s="116">
        <v>-2.0499999999999998</v>
      </c>
      <c r="AG119" s="116">
        <v>3.98</v>
      </c>
      <c r="AH119" s="123" t="e">
        <f t="shared" si="178"/>
        <v>#REF!</v>
      </c>
      <c r="AI119" s="124" t="e">
        <f t="shared" si="179"/>
        <v>#REF!</v>
      </c>
      <c r="AJ119" s="123" t="e">
        <f t="shared" si="180"/>
        <v>#REF!</v>
      </c>
      <c r="AK119" s="22">
        <v>10.24</v>
      </c>
      <c r="AL119" s="125" t="e">
        <f t="shared" si="181"/>
        <v>#REF!</v>
      </c>
      <c r="AM119" s="22"/>
      <c r="AN119" s="80" t="e">
        <f t="shared" si="182"/>
        <v>#REF!</v>
      </c>
    </row>
    <row r="120" spans="1:40" ht="16.5" customHeight="1">
      <c r="A120" s="65" t="s">
        <v>200</v>
      </c>
      <c r="B120" s="65" t="s">
        <v>114</v>
      </c>
      <c r="C120" s="65" t="s">
        <v>114</v>
      </c>
      <c r="D120" s="93" t="s">
        <v>114</v>
      </c>
      <c r="E120" s="95" t="s">
        <v>122</v>
      </c>
      <c r="F120" s="92"/>
      <c r="G120" s="90" t="e">
        <f>VLOOKUP(A120,#REF!,4,0)</f>
        <v>#REF!</v>
      </c>
      <c r="H120" s="90" t="e">
        <f>VLOOKUP(A120,#REF!,5,0)</f>
        <v>#REF!</v>
      </c>
      <c r="I120" s="90" t="e">
        <f>VLOOKUP(A120,#REF!,6,0)</f>
        <v>#REF!</v>
      </c>
      <c r="J120" s="107">
        <v>0.8</v>
      </c>
      <c r="K120" s="107">
        <f t="shared" si="166"/>
        <v>0.19999999999999996</v>
      </c>
      <c r="L120" s="110">
        <v>0.8</v>
      </c>
      <c r="M120" s="110">
        <v>0</v>
      </c>
      <c r="N120" s="110">
        <v>0.2</v>
      </c>
      <c r="O120" s="108" t="e">
        <f t="shared" si="120"/>
        <v>#REF!</v>
      </c>
      <c r="P120" s="108" t="e">
        <f t="shared" si="167"/>
        <v>#REF!</v>
      </c>
      <c r="Q120" s="108" t="e">
        <f t="shared" si="168"/>
        <v>#REF!</v>
      </c>
      <c r="R120" s="108" t="e">
        <f t="shared" si="169"/>
        <v>#REF!</v>
      </c>
      <c r="S120" s="108" t="e">
        <f t="shared" si="170"/>
        <v>#REF!</v>
      </c>
      <c r="T120" s="108" t="e">
        <f t="shared" si="171"/>
        <v>#REF!</v>
      </c>
      <c r="U120" s="115" t="e">
        <f t="shared" si="172"/>
        <v>#REF!</v>
      </c>
      <c r="V120" s="116" t="e">
        <f>VLOOKUP(A120,#REF!,7,0)</f>
        <v>#REF!</v>
      </c>
      <c r="W120" s="116" t="e">
        <f t="shared" si="173"/>
        <v>#REF!</v>
      </c>
      <c r="X120" s="116" t="e">
        <f t="shared" si="174"/>
        <v>#REF!</v>
      </c>
      <c r="Y120" s="116" t="e">
        <f t="shared" si="175"/>
        <v>#REF!</v>
      </c>
      <c r="Z120" s="116">
        <f t="shared" si="176"/>
        <v>246.45999999999998</v>
      </c>
      <c r="AA120" s="116">
        <v>98</v>
      </c>
      <c r="AB120" s="116">
        <f t="shared" si="177"/>
        <v>182.45999999999998</v>
      </c>
      <c r="AC120" s="116">
        <v>64</v>
      </c>
      <c r="AD120" s="116">
        <v>59.92</v>
      </c>
      <c r="AE120" s="116">
        <v>54.41</v>
      </c>
      <c r="AF120" s="116">
        <v>5.51</v>
      </c>
      <c r="AG120" s="116">
        <v>59.92</v>
      </c>
      <c r="AH120" s="123" t="e">
        <f t="shared" si="178"/>
        <v>#REF!</v>
      </c>
      <c r="AI120" s="124" t="e">
        <f t="shared" si="179"/>
        <v>#REF!</v>
      </c>
      <c r="AJ120" s="123" t="e">
        <f t="shared" si="180"/>
        <v>#REF!</v>
      </c>
      <c r="AK120" s="22">
        <v>84.46</v>
      </c>
      <c r="AL120" s="125" t="e">
        <f t="shared" si="181"/>
        <v>#REF!</v>
      </c>
      <c r="AM120" s="22"/>
      <c r="AN120" s="80" t="e">
        <f t="shared" si="182"/>
        <v>#REF!</v>
      </c>
    </row>
    <row r="121" spans="1:40" ht="16.5" customHeight="1">
      <c r="A121" s="65" t="s">
        <v>201</v>
      </c>
      <c r="B121" s="94"/>
      <c r="C121" s="65" t="s">
        <v>114</v>
      </c>
      <c r="D121" s="93" t="s">
        <v>114</v>
      </c>
      <c r="E121" s="95" t="s">
        <v>122</v>
      </c>
      <c r="F121" s="92"/>
      <c r="G121" s="90" t="e">
        <f>VLOOKUP(A121,#REF!,4,0)</f>
        <v>#REF!</v>
      </c>
      <c r="H121" s="90" t="e">
        <f>VLOOKUP(A121,#REF!,5,0)</f>
        <v>#REF!</v>
      </c>
      <c r="I121" s="90" t="e">
        <f>VLOOKUP(A121,#REF!,6,0)</f>
        <v>#REF!</v>
      </c>
      <c r="J121" s="107">
        <v>0.6</v>
      </c>
      <c r="K121" s="107">
        <f t="shared" si="166"/>
        <v>0.4</v>
      </c>
      <c r="L121" s="110">
        <v>0.8</v>
      </c>
      <c r="M121" s="110">
        <v>0</v>
      </c>
      <c r="N121" s="110">
        <v>0.2</v>
      </c>
      <c r="O121" s="108" t="e">
        <f t="shared" si="120"/>
        <v>#REF!</v>
      </c>
      <c r="P121" s="108" t="e">
        <f t="shared" si="167"/>
        <v>#REF!</v>
      </c>
      <c r="Q121" s="108" t="e">
        <f t="shared" si="168"/>
        <v>#REF!</v>
      </c>
      <c r="R121" s="108" t="e">
        <f t="shared" si="169"/>
        <v>#REF!</v>
      </c>
      <c r="S121" s="108" t="e">
        <f t="shared" si="170"/>
        <v>#REF!</v>
      </c>
      <c r="T121" s="108" t="e">
        <f t="shared" si="171"/>
        <v>#REF!</v>
      </c>
      <c r="U121" s="115" t="e">
        <f t="shared" si="172"/>
        <v>#REF!</v>
      </c>
      <c r="V121" s="116" t="e">
        <f>VLOOKUP(A121,#REF!,7,0)</f>
        <v>#REF!</v>
      </c>
      <c r="W121" s="116" t="e">
        <f t="shared" si="173"/>
        <v>#REF!</v>
      </c>
      <c r="X121" s="116" t="e">
        <f t="shared" si="174"/>
        <v>#REF!</v>
      </c>
      <c r="Y121" s="116" t="e">
        <f t="shared" si="175"/>
        <v>#REF!</v>
      </c>
      <c r="Z121" s="116">
        <f t="shared" si="176"/>
        <v>71.400000000000006</v>
      </c>
      <c r="AA121" s="116">
        <v>31</v>
      </c>
      <c r="AB121" s="116">
        <f t="shared" si="177"/>
        <v>51.4</v>
      </c>
      <c r="AC121" s="116">
        <v>20</v>
      </c>
      <c r="AD121" s="116">
        <v>12.92</v>
      </c>
      <c r="AE121" s="116">
        <v>13.06</v>
      </c>
      <c r="AF121" s="116">
        <v>-0.14000000000000001</v>
      </c>
      <c r="AG121" s="116">
        <v>12.92</v>
      </c>
      <c r="AH121" s="123" t="e">
        <f t="shared" si="178"/>
        <v>#REF!</v>
      </c>
      <c r="AI121" s="124" t="e">
        <f t="shared" si="179"/>
        <v>#REF!</v>
      </c>
      <c r="AJ121" s="123" t="e">
        <f t="shared" si="180"/>
        <v>#REF!</v>
      </c>
      <c r="AK121" s="22">
        <v>20.399999999999999</v>
      </c>
      <c r="AL121" s="125" t="e">
        <f t="shared" si="181"/>
        <v>#REF!</v>
      </c>
      <c r="AM121" s="22"/>
      <c r="AN121" s="80" t="e">
        <f t="shared" si="182"/>
        <v>#REF!</v>
      </c>
    </row>
    <row r="122" spans="1:40" ht="16.5" customHeight="1">
      <c r="A122" s="65" t="s">
        <v>202</v>
      </c>
      <c r="B122" s="65" t="s">
        <v>114</v>
      </c>
      <c r="C122" s="65"/>
      <c r="D122" s="93" t="s">
        <v>114</v>
      </c>
      <c r="E122" s="95" t="s">
        <v>118</v>
      </c>
      <c r="F122" s="92"/>
      <c r="G122" s="90" t="e">
        <f>VLOOKUP(A122,#REF!,4,0)</f>
        <v>#REF!</v>
      </c>
      <c r="H122" s="90" t="e">
        <f>VLOOKUP(A122,#REF!,5,0)</f>
        <v>#REF!</v>
      </c>
      <c r="I122" s="90" t="e">
        <f>VLOOKUP(A122,#REF!,6,0)</f>
        <v>#REF!</v>
      </c>
      <c r="J122" s="107">
        <v>0.8</v>
      </c>
      <c r="K122" s="107">
        <f t="shared" si="166"/>
        <v>0.19999999999999996</v>
      </c>
      <c r="L122" s="110">
        <v>0.7</v>
      </c>
      <c r="M122" s="110">
        <v>0</v>
      </c>
      <c r="N122" s="110">
        <v>0.3</v>
      </c>
      <c r="O122" s="108" t="e">
        <f t="shared" si="120"/>
        <v>#REF!</v>
      </c>
      <c r="P122" s="108" t="e">
        <f t="shared" si="167"/>
        <v>#REF!</v>
      </c>
      <c r="Q122" s="108" t="e">
        <f t="shared" si="168"/>
        <v>#REF!</v>
      </c>
      <c r="R122" s="108" t="e">
        <f t="shared" si="169"/>
        <v>#REF!</v>
      </c>
      <c r="S122" s="108" t="e">
        <f t="shared" si="170"/>
        <v>#REF!</v>
      </c>
      <c r="T122" s="108" t="e">
        <f t="shared" si="171"/>
        <v>#REF!</v>
      </c>
      <c r="U122" s="115" t="e">
        <f t="shared" si="172"/>
        <v>#REF!</v>
      </c>
      <c r="V122" s="116" t="e">
        <f>VLOOKUP(A122,#REF!,7,0)</f>
        <v>#REF!</v>
      </c>
      <c r="W122" s="116" t="e">
        <f t="shared" si="173"/>
        <v>#REF!</v>
      </c>
      <c r="X122" s="116" t="e">
        <f t="shared" si="174"/>
        <v>#REF!</v>
      </c>
      <c r="Y122" s="116" t="e">
        <f t="shared" si="175"/>
        <v>#REF!</v>
      </c>
      <c r="Z122" s="116">
        <f t="shared" si="176"/>
        <v>197.87</v>
      </c>
      <c r="AA122" s="116">
        <v>84</v>
      </c>
      <c r="AB122" s="116">
        <f t="shared" si="177"/>
        <v>142.87</v>
      </c>
      <c r="AC122" s="116">
        <v>55</v>
      </c>
      <c r="AD122" s="116">
        <v>33</v>
      </c>
      <c r="AE122" s="116">
        <v>34.1</v>
      </c>
      <c r="AF122" s="116">
        <v>-1.1000000000000001</v>
      </c>
      <c r="AG122" s="116">
        <v>33</v>
      </c>
      <c r="AH122" s="123" t="e">
        <f t="shared" si="178"/>
        <v>#REF!</v>
      </c>
      <c r="AI122" s="124" t="e">
        <f t="shared" si="179"/>
        <v>#REF!</v>
      </c>
      <c r="AJ122" s="123" t="e">
        <f t="shared" si="180"/>
        <v>#REF!</v>
      </c>
      <c r="AK122" s="22">
        <v>58.87</v>
      </c>
      <c r="AL122" s="125" t="e">
        <f t="shared" si="181"/>
        <v>#REF!</v>
      </c>
      <c r="AM122" s="22"/>
      <c r="AN122" s="80" t="e">
        <f t="shared" si="182"/>
        <v>#REF!</v>
      </c>
    </row>
    <row r="123" spans="1:40" s="73" customFormat="1" ht="16.5" customHeight="1">
      <c r="A123" s="54" t="s">
        <v>203</v>
      </c>
      <c r="B123" s="54"/>
      <c r="C123" s="54"/>
      <c r="D123" s="96"/>
      <c r="E123" s="96"/>
      <c r="F123" s="54"/>
      <c r="G123" s="97" t="e">
        <f>SUM(G125:G136)</f>
        <v>#REF!</v>
      </c>
      <c r="H123" s="97" t="e">
        <f>SUM(H125:H136)</f>
        <v>#REF!</v>
      </c>
      <c r="I123" s="97" t="e">
        <f>SUM(I125:I136)</f>
        <v>#REF!</v>
      </c>
      <c r="J123" s="111"/>
      <c r="K123" s="111"/>
      <c r="L123" s="111"/>
      <c r="M123" s="111"/>
      <c r="N123" s="111"/>
      <c r="O123" s="104" t="e">
        <f t="shared" ref="O123:AG123" si="183">SUM(O125:O136)</f>
        <v>#REF!</v>
      </c>
      <c r="P123" s="104" t="e">
        <f t="shared" si="183"/>
        <v>#REF!</v>
      </c>
      <c r="Q123" s="104" t="e">
        <f t="shared" si="183"/>
        <v>#REF!</v>
      </c>
      <c r="R123" s="104" t="e">
        <f t="shared" si="183"/>
        <v>#REF!</v>
      </c>
      <c r="S123" s="104" t="e">
        <f t="shared" si="183"/>
        <v>#REF!</v>
      </c>
      <c r="T123" s="104" t="e">
        <f t="shared" si="183"/>
        <v>#REF!</v>
      </c>
      <c r="U123" s="104" t="e">
        <f t="shared" si="183"/>
        <v>#REF!</v>
      </c>
      <c r="V123" s="104" t="e">
        <f t="shared" si="183"/>
        <v>#REF!</v>
      </c>
      <c r="W123" s="104" t="e">
        <f t="shared" si="183"/>
        <v>#REF!</v>
      </c>
      <c r="X123" s="104" t="e">
        <f t="shared" si="183"/>
        <v>#REF!</v>
      </c>
      <c r="Y123" s="104" t="e">
        <f t="shared" si="183"/>
        <v>#REF!</v>
      </c>
      <c r="Z123" s="104">
        <f t="shared" si="183"/>
        <v>1252.02</v>
      </c>
      <c r="AA123" s="104">
        <f t="shared" si="183"/>
        <v>544</v>
      </c>
      <c r="AB123" s="104">
        <f t="shared" si="183"/>
        <v>945.02</v>
      </c>
      <c r="AC123" s="104">
        <f t="shared" si="183"/>
        <v>307</v>
      </c>
      <c r="AD123" s="104">
        <f t="shared" si="183"/>
        <v>212.02</v>
      </c>
      <c r="AE123" s="104">
        <f t="shared" si="183"/>
        <v>213.41</v>
      </c>
      <c r="AF123" s="104">
        <f t="shared" si="183"/>
        <v>-1.3900000000000006</v>
      </c>
      <c r="AG123" s="104">
        <f t="shared" si="183"/>
        <v>212.02</v>
      </c>
      <c r="AH123" s="104" t="e">
        <f t="shared" ref="AH123:AM123" si="184">SUM(AH125:AH136)</f>
        <v>#REF!</v>
      </c>
      <c r="AI123" s="104" t="e">
        <f t="shared" si="184"/>
        <v>#REF!</v>
      </c>
      <c r="AJ123" s="104" t="e">
        <f t="shared" si="184"/>
        <v>#REF!</v>
      </c>
      <c r="AK123" s="104">
        <f t="shared" si="184"/>
        <v>401.02000000000004</v>
      </c>
      <c r="AL123" s="128" t="e">
        <f t="shared" si="184"/>
        <v>#REF!</v>
      </c>
      <c r="AM123" s="104" t="e">
        <f t="shared" si="184"/>
        <v>#REF!</v>
      </c>
    </row>
    <row r="124" spans="1:40" s="73" customFormat="1" ht="29.25" customHeight="1">
      <c r="A124" s="54" t="s">
        <v>102</v>
      </c>
      <c r="B124" s="54"/>
      <c r="C124" s="54"/>
      <c r="D124" s="96"/>
      <c r="E124" s="96"/>
      <c r="F124" s="54"/>
      <c r="G124" s="97" t="e">
        <f>SUM(G125:G127)</f>
        <v>#REF!</v>
      </c>
      <c r="H124" s="97" t="e">
        <f>SUM(H125:H127)</f>
        <v>#REF!</v>
      </c>
      <c r="I124" s="97" t="e">
        <f>SUM(I125:I127)</f>
        <v>#REF!</v>
      </c>
      <c r="J124" s="111"/>
      <c r="K124" s="111"/>
      <c r="L124" s="111"/>
      <c r="M124" s="111"/>
      <c r="N124" s="111"/>
      <c r="O124" s="104" t="e">
        <f t="shared" ref="O124:AG124" si="185">SUM(O125:O127)</f>
        <v>#REF!</v>
      </c>
      <c r="P124" s="104" t="e">
        <f t="shared" si="185"/>
        <v>#REF!</v>
      </c>
      <c r="Q124" s="104" t="e">
        <f t="shared" si="185"/>
        <v>#REF!</v>
      </c>
      <c r="R124" s="104" t="e">
        <f t="shared" si="185"/>
        <v>#REF!</v>
      </c>
      <c r="S124" s="104" t="e">
        <f t="shared" si="185"/>
        <v>#REF!</v>
      </c>
      <c r="T124" s="104" t="e">
        <f t="shared" si="185"/>
        <v>#REF!</v>
      </c>
      <c r="U124" s="104" t="e">
        <f t="shared" si="185"/>
        <v>#REF!</v>
      </c>
      <c r="V124" s="104" t="e">
        <f t="shared" si="185"/>
        <v>#REF!</v>
      </c>
      <c r="W124" s="104" t="e">
        <f t="shared" si="185"/>
        <v>#REF!</v>
      </c>
      <c r="X124" s="104" t="e">
        <f t="shared" si="185"/>
        <v>#REF!</v>
      </c>
      <c r="Y124" s="104" t="e">
        <f t="shared" si="185"/>
        <v>#REF!</v>
      </c>
      <c r="Z124" s="104">
        <f t="shared" si="185"/>
        <v>54.49</v>
      </c>
      <c r="AA124" s="104">
        <f t="shared" si="185"/>
        <v>31</v>
      </c>
      <c r="AB124" s="104">
        <f t="shared" si="185"/>
        <v>54.49</v>
      </c>
      <c r="AC124" s="104">
        <f t="shared" si="185"/>
        <v>0</v>
      </c>
      <c r="AD124" s="104">
        <f t="shared" si="185"/>
        <v>11.15</v>
      </c>
      <c r="AE124" s="104">
        <f t="shared" si="185"/>
        <v>11.15</v>
      </c>
      <c r="AF124" s="104">
        <f t="shared" si="185"/>
        <v>0</v>
      </c>
      <c r="AG124" s="104">
        <f t="shared" si="185"/>
        <v>11.15</v>
      </c>
      <c r="AH124" s="104" t="e">
        <f t="shared" ref="AH124:AM124" si="186">SUM(AH125:AH127)</f>
        <v>#REF!</v>
      </c>
      <c r="AI124" s="104" t="e">
        <f t="shared" si="186"/>
        <v>#REF!</v>
      </c>
      <c r="AJ124" s="104" t="e">
        <f t="shared" si="186"/>
        <v>#REF!</v>
      </c>
      <c r="AK124" s="104">
        <f t="shared" si="186"/>
        <v>23.490000000000002</v>
      </c>
      <c r="AL124" s="128" t="e">
        <f t="shared" si="186"/>
        <v>#REF!</v>
      </c>
      <c r="AM124" s="104" t="e">
        <f t="shared" si="186"/>
        <v>#REF!</v>
      </c>
    </row>
    <row r="125" spans="1:40" ht="16.5" customHeight="1">
      <c r="A125" s="65" t="s">
        <v>204</v>
      </c>
      <c r="B125" s="65"/>
      <c r="C125" s="65"/>
      <c r="D125" s="93"/>
      <c r="E125" s="93"/>
      <c r="F125" s="92"/>
      <c r="G125" s="90" t="e">
        <f>VLOOKUP(A125,#REF!,4,0)</f>
        <v>#REF!</v>
      </c>
      <c r="H125" s="90" t="e">
        <f>VLOOKUP(A125,#REF!,5,0)</f>
        <v>#REF!</v>
      </c>
      <c r="I125" s="90" t="e">
        <f>VLOOKUP(A125,#REF!,6,0)</f>
        <v>#REF!</v>
      </c>
      <c r="J125" s="107">
        <v>0.6</v>
      </c>
      <c r="K125" s="107">
        <f t="shared" ref="K125:K136" si="187">1-J125</f>
        <v>0.4</v>
      </c>
      <c r="L125" s="108">
        <v>0</v>
      </c>
      <c r="M125" s="108">
        <v>1</v>
      </c>
      <c r="N125" s="108">
        <v>0</v>
      </c>
      <c r="O125" s="108" t="e">
        <f t="shared" si="120"/>
        <v>#REF!</v>
      </c>
      <c r="P125" s="108" t="e">
        <f t="shared" ref="P125:P136" si="188">ROUND(J125*(H125*0.2+I125*0.16),2)</f>
        <v>#REF!</v>
      </c>
      <c r="Q125" s="108" t="e">
        <f t="shared" ref="Q125:Q136" si="189">ROUND(K125*L125*(H125*0.2+I125*0.16),2)</f>
        <v>#REF!</v>
      </c>
      <c r="R125" s="108" t="e">
        <f t="shared" ref="R125:R136" si="190">ROUND(K125*M125*(H125*0.2+I125*0.16),2)</f>
        <v>#REF!</v>
      </c>
      <c r="S125" s="108" t="e">
        <f t="shared" ref="S125:S136" si="191">ROUND(K125*N125*(H125*0.2+I125*0.16),2)</f>
        <v>#REF!</v>
      </c>
      <c r="T125" s="108" t="e">
        <f t="shared" ref="T125:T136" si="192">R125+S125</f>
        <v>#REF!</v>
      </c>
      <c r="U125" s="115" t="e">
        <f t="shared" ref="U125:U136" si="193">ROUND((H125*0.2+I125*0.16),2)</f>
        <v>#REF!</v>
      </c>
      <c r="V125" s="116" t="e">
        <f>VLOOKUP(A125,#REF!,7,0)</f>
        <v>#REF!</v>
      </c>
      <c r="W125" s="116" t="e">
        <f t="shared" ref="W125:W136" si="194">X125+Y125</f>
        <v>#REF!</v>
      </c>
      <c r="X125" s="116" t="e">
        <f t="shared" ref="X125:X136" si="195">P125+V125</f>
        <v>#REF!</v>
      </c>
      <c r="Y125" s="116" t="e">
        <f t="shared" ref="Y125:Y136" si="196">Q125</f>
        <v>#REF!</v>
      </c>
      <c r="Z125" s="116">
        <f t="shared" ref="Z125:Z136" si="197">AB125+AC125</f>
        <v>15.05</v>
      </c>
      <c r="AA125" s="116">
        <v>7</v>
      </c>
      <c r="AB125" s="116">
        <f t="shared" ref="AB125:AB136" si="198">AA125+AK125</f>
        <v>15.05</v>
      </c>
      <c r="AC125" s="116">
        <v>0</v>
      </c>
      <c r="AD125" s="116">
        <v>4.67</v>
      </c>
      <c r="AE125" s="116">
        <v>4.67</v>
      </c>
      <c r="AF125" s="116">
        <v>0</v>
      </c>
      <c r="AG125" s="116">
        <v>4.67</v>
      </c>
      <c r="AH125" s="123" t="e">
        <f t="shared" ref="AH125:AH136" si="199">AI125+AJ125</f>
        <v>#REF!</v>
      </c>
      <c r="AI125" s="124" t="e">
        <f t="shared" ref="AI125:AI136" si="200">P125-AA125+V125</f>
        <v>#REF!</v>
      </c>
      <c r="AJ125" s="123" t="e">
        <f t="shared" ref="AJ125:AJ136" si="201">Q125-AC125</f>
        <v>#REF!</v>
      </c>
      <c r="AK125" s="22">
        <v>8.0500000000000007</v>
      </c>
      <c r="AL125" s="125" t="e">
        <f t="shared" ref="AL125:AL136" si="202">W125-Z125</f>
        <v>#REF!</v>
      </c>
      <c r="AM125" s="127" t="e">
        <f>AK125-AI125</f>
        <v>#REF!</v>
      </c>
      <c r="AN125" s="80" t="e">
        <f t="shared" ref="AN125:AN136" si="203">AL125+AC125</f>
        <v>#REF!</v>
      </c>
    </row>
    <row r="126" spans="1:40" ht="16.5" customHeight="1">
      <c r="A126" s="65" t="s">
        <v>205</v>
      </c>
      <c r="B126" s="98"/>
      <c r="C126" s="98"/>
      <c r="D126" s="93" t="s">
        <v>105</v>
      </c>
      <c r="E126" s="95" t="s">
        <v>118</v>
      </c>
      <c r="F126" s="92"/>
      <c r="G126" s="90" t="e">
        <f>VLOOKUP(A126,#REF!,4,0)</f>
        <v>#REF!</v>
      </c>
      <c r="H126" s="90" t="e">
        <f>VLOOKUP(A126,#REF!,5,0)</f>
        <v>#REF!</v>
      </c>
      <c r="I126" s="90" t="e">
        <f>VLOOKUP(A126,#REF!,6,0)</f>
        <v>#REF!</v>
      </c>
      <c r="J126" s="107">
        <v>0.6</v>
      </c>
      <c r="K126" s="107">
        <f t="shared" si="187"/>
        <v>0.4</v>
      </c>
      <c r="L126" s="110">
        <v>0.4</v>
      </c>
      <c r="M126" s="108">
        <v>0.6</v>
      </c>
      <c r="N126" s="108"/>
      <c r="O126" s="108" t="e">
        <f t="shared" si="120"/>
        <v>#REF!</v>
      </c>
      <c r="P126" s="108" t="e">
        <f t="shared" si="188"/>
        <v>#REF!</v>
      </c>
      <c r="Q126" s="108" t="e">
        <f t="shared" si="189"/>
        <v>#REF!</v>
      </c>
      <c r="R126" s="108" t="e">
        <f t="shared" si="190"/>
        <v>#REF!</v>
      </c>
      <c r="S126" s="108" t="e">
        <f t="shared" si="191"/>
        <v>#REF!</v>
      </c>
      <c r="T126" s="108" t="e">
        <f t="shared" si="192"/>
        <v>#REF!</v>
      </c>
      <c r="U126" s="115" t="e">
        <f t="shared" si="193"/>
        <v>#REF!</v>
      </c>
      <c r="V126" s="116" t="e">
        <f>VLOOKUP(A126,#REF!,7,0)</f>
        <v>#REF!</v>
      </c>
      <c r="W126" s="116" t="e">
        <f t="shared" si="194"/>
        <v>#REF!</v>
      </c>
      <c r="X126" s="116" t="e">
        <f t="shared" si="195"/>
        <v>#REF!</v>
      </c>
      <c r="Y126" s="116" t="e">
        <f t="shared" si="196"/>
        <v>#REF!</v>
      </c>
      <c r="Z126" s="116">
        <f t="shared" si="197"/>
        <v>20.95</v>
      </c>
      <c r="AA126" s="116">
        <v>13</v>
      </c>
      <c r="AB126" s="116">
        <f t="shared" si="198"/>
        <v>20.95</v>
      </c>
      <c r="AC126" s="116">
        <v>0</v>
      </c>
      <c r="AD126" s="116">
        <v>4.58</v>
      </c>
      <c r="AE126" s="116">
        <v>5.98</v>
      </c>
      <c r="AF126" s="116">
        <v>-1.4</v>
      </c>
      <c r="AG126" s="116">
        <v>4.58</v>
      </c>
      <c r="AH126" s="123" t="e">
        <f t="shared" si="199"/>
        <v>#REF!</v>
      </c>
      <c r="AI126" s="124" t="e">
        <f t="shared" si="200"/>
        <v>#REF!</v>
      </c>
      <c r="AJ126" s="123" t="e">
        <f t="shared" si="201"/>
        <v>#REF!</v>
      </c>
      <c r="AK126" s="22">
        <v>7.95</v>
      </c>
      <c r="AL126" s="125" t="e">
        <f t="shared" si="202"/>
        <v>#REF!</v>
      </c>
      <c r="AM126" s="22"/>
      <c r="AN126" s="80" t="e">
        <f t="shared" si="203"/>
        <v>#REF!</v>
      </c>
    </row>
    <row r="127" spans="1:40" ht="16.5" customHeight="1">
      <c r="A127" s="65" t="s">
        <v>206</v>
      </c>
      <c r="B127" s="98"/>
      <c r="C127" s="98"/>
      <c r="D127" s="93" t="s">
        <v>105</v>
      </c>
      <c r="E127" s="95" t="s">
        <v>118</v>
      </c>
      <c r="F127" s="92"/>
      <c r="G127" s="90" t="e">
        <f>VLOOKUP(A127,#REF!,4,0)</f>
        <v>#REF!</v>
      </c>
      <c r="H127" s="90" t="e">
        <f>VLOOKUP(A127,#REF!,5,0)</f>
        <v>#REF!</v>
      </c>
      <c r="I127" s="90" t="e">
        <f>VLOOKUP(A127,#REF!,6,0)</f>
        <v>#REF!</v>
      </c>
      <c r="J127" s="107">
        <v>0.6</v>
      </c>
      <c r="K127" s="107">
        <f t="shared" si="187"/>
        <v>0.4</v>
      </c>
      <c r="L127" s="110">
        <v>0.4</v>
      </c>
      <c r="M127" s="108">
        <v>0.6</v>
      </c>
      <c r="N127" s="108"/>
      <c r="O127" s="108" t="e">
        <f t="shared" si="120"/>
        <v>#REF!</v>
      </c>
      <c r="P127" s="108" t="e">
        <f t="shared" si="188"/>
        <v>#REF!</v>
      </c>
      <c r="Q127" s="108" t="e">
        <f t="shared" si="189"/>
        <v>#REF!</v>
      </c>
      <c r="R127" s="108" t="e">
        <f t="shared" si="190"/>
        <v>#REF!</v>
      </c>
      <c r="S127" s="108" t="e">
        <f t="shared" si="191"/>
        <v>#REF!</v>
      </c>
      <c r="T127" s="108" t="e">
        <f t="shared" si="192"/>
        <v>#REF!</v>
      </c>
      <c r="U127" s="115" t="e">
        <f t="shared" si="193"/>
        <v>#REF!</v>
      </c>
      <c r="V127" s="116" t="e">
        <f>VLOOKUP(A127,#REF!,7,0)</f>
        <v>#REF!</v>
      </c>
      <c r="W127" s="116" t="e">
        <f t="shared" si="194"/>
        <v>#REF!</v>
      </c>
      <c r="X127" s="116" t="e">
        <f t="shared" si="195"/>
        <v>#REF!</v>
      </c>
      <c r="Y127" s="116" t="e">
        <f t="shared" si="196"/>
        <v>#REF!</v>
      </c>
      <c r="Z127" s="116">
        <f t="shared" si="197"/>
        <v>18.490000000000002</v>
      </c>
      <c r="AA127" s="116">
        <v>11</v>
      </c>
      <c r="AB127" s="116">
        <f t="shared" si="198"/>
        <v>18.490000000000002</v>
      </c>
      <c r="AC127" s="116">
        <v>0</v>
      </c>
      <c r="AD127" s="116">
        <v>1.9</v>
      </c>
      <c r="AE127" s="116">
        <v>0.5</v>
      </c>
      <c r="AF127" s="116">
        <v>1.4</v>
      </c>
      <c r="AG127" s="116">
        <v>1.9</v>
      </c>
      <c r="AH127" s="123" t="e">
        <f t="shared" si="199"/>
        <v>#REF!</v>
      </c>
      <c r="AI127" s="124" t="e">
        <f t="shared" si="200"/>
        <v>#REF!</v>
      </c>
      <c r="AJ127" s="123" t="e">
        <f t="shared" si="201"/>
        <v>#REF!</v>
      </c>
      <c r="AK127" s="22">
        <v>7.49</v>
      </c>
      <c r="AL127" s="125" t="e">
        <f t="shared" si="202"/>
        <v>#REF!</v>
      </c>
      <c r="AM127" s="22"/>
      <c r="AN127" s="80" t="e">
        <f t="shared" si="203"/>
        <v>#REF!</v>
      </c>
    </row>
    <row r="128" spans="1:40" ht="16.5" customHeight="1">
      <c r="A128" s="65" t="s">
        <v>207</v>
      </c>
      <c r="B128" s="94"/>
      <c r="C128" s="94"/>
      <c r="D128" s="93" t="s">
        <v>114</v>
      </c>
      <c r="E128" s="95" t="s">
        <v>118</v>
      </c>
      <c r="F128" s="92"/>
      <c r="G128" s="90" t="e">
        <f>VLOOKUP(A128,#REF!,4,0)</f>
        <v>#REF!</v>
      </c>
      <c r="H128" s="90" t="e">
        <f>VLOOKUP(A128,#REF!,5,0)</f>
        <v>#REF!</v>
      </c>
      <c r="I128" s="90" t="e">
        <f>VLOOKUP(A128,#REF!,6,0)</f>
        <v>#REF!</v>
      </c>
      <c r="J128" s="107">
        <v>0.6</v>
      </c>
      <c r="K128" s="107">
        <f t="shared" si="187"/>
        <v>0.4</v>
      </c>
      <c r="L128" s="110">
        <v>0.7</v>
      </c>
      <c r="M128" s="110">
        <v>0</v>
      </c>
      <c r="N128" s="110">
        <v>0.3</v>
      </c>
      <c r="O128" s="108" t="e">
        <f t="shared" si="120"/>
        <v>#REF!</v>
      </c>
      <c r="P128" s="108" t="e">
        <f t="shared" si="188"/>
        <v>#REF!</v>
      </c>
      <c r="Q128" s="108" t="e">
        <f t="shared" si="189"/>
        <v>#REF!</v>
      </c>
      <c r="R128" s="108" t="e">
        <f t="shared" si="190"/>
        <v>#REF!</v>
      </c>
      <c r="S128" s="108" t="e">
        <f t="shared" si="191"/>
        <v>#REF!</v>
      </c>
      <c r="T128" s="108" t="e">
        <f t="shared" si="192"/>
        <v>#REF!</v>
      </c>
      <c r="U128" s="115" t="e">
        <f t="shared" si="193"/>
        <v>#REF!</v>
      </c>
      <c r="V128" s="116" t="e">
        <f>VLOOKUP(A128,#REF!,7,0)</f>
        <v>#REF!</v>
      </c>
      <c r="W128" s="116" t="e">
        <f t="shared" si="194"/>
        <v>#REF!</v>
      </c>
      <c r="X128" s="116" t="e">
        <f t="shared" si="195"/>
        <v>#REF!</v>
      </c>
      <c r="Y128" s="116" t="e">
        <f t="shared" si="196"/>
        <v>#REF!</v>
      </c>
      <c r="Z128" s="116">
        <f t="shared" si="197"/>
        <v>40.730000000000004</v>
      </c>
      <c r="AA128" s="116">
        <v>26</v>
      </c>
      <c r="AB128" s="116">
        <f t="shared" si="198"/>
        <v>30.73</v>
      </c>
      <c r="AC128" s="116">
        <v>10</v>
      </c>
      <c r="AD128" s="116">
        <v>-5.58</v>
      </c>
      <c r="AE128" s="116">
        <v>-2.06</v>
      </c>
      <c r="AF128" s="116">
        <v>-3.52</v>
      </c>
      <c r="AG128" s="116">
        <v>-5.58</v>
      </c>
      <c r="AH128" s="123" t="e">
        <f t="shared" si="199"/>
        <v>#REF!</v>
      </c>
      <c r="AI128" s="124" t="e">
        <f t="shared" si="200"/>
        <v>#REF!</v>
      </c>
      <c r="AJ128" s="123" t="e">
        <f t="shared" si="201"/>
        <v>#REF!</v>
      </c>
      <c r="AK128" s="22">
        <v>4.7300000000000004</v>
      </c>
      <c r="AL128" s="125" t="e">
        <f t="shared" si="202"/>
        <v>#REF!</v>
      </c>
      <c r="AM128" s="22"/>
      <c r="AN128" s="80" t="e">
        <f t="shared" si="203"/>
        <v>#REF!</v>
      </c>
    </row>
    <row r="129" spans="1:40" ht="16.5" customHeight="1">
      <c r="A129" s="65" t="s">
        <v>208</v>
      </c>
      <c r="B129" s="94"/>
      <c r="C129" s="94"/>
      <c r="D129" s="93" t="s">
        <v>114</v>
      </c>
      <c r="E129" s="95" t="s">
        <v>118</v>
      </c>
      <c r="F129" s="92"/>
      <c r="G129" s="90" t="e">
        <f>VLOOKUP(A129,#REF!,4,0)</f>
        <v>#REF!</v>
      </c>
      <c r="H129" s="90" t="e">
        <f>VLOOKUP(A129,#REF!,5,0)</f>
        <v>#REF!</v>
      </c>
      <c r="I129" s="90" t="e">
        <f>VLOOKUP(A129,#REF!,6,0)</f>
        <v>#REF!</v>
      </c>
      <c r="J129" s="107">
        <v>0.6</v>
      </c>
      <c r="K129" s="107">
        <f t="shared" si="187"/>
        <v>0.4</v>
      </c>
      <c r="L129" s="110">
        <v>0.7</v>
      </c>
      <c r="M129" s="110">
        <v>0</v>
      </c>
      <c r="N129" s="110">
        <v>0.3</v>
      </c>
      <c r="O129" s="108" t="e">
        <f t="shared" si="120"/>
        <v>#REF!</v>
      </c>
      <c r="P129" s="108" t="e">
        <f t="shared" si="188"/>
        <v>#REF!</v>
      </c>
      <c r="Q129" s="108" t="e">
        <f t="shared" si="189"/>
        <v>#REF!</v>
      </c>
      <c r="R129" s="108" t="e">
        <f t="shared" si="190"/>
        <v>#REF!</v>
      </c>
      <c r="S129" s="108" t="e">
        <f t="shared" si="191"/>
        <v>#REF!</v>
      </c>
      <c r="T129" s="108" t="e">
        <f t="shared" si="192"/>
        <v>#REF!</v>
      </c>
      <c r="U129" s="115" t="e">
        <f t="shared" si="193"/>
        <v>#REF!</v>
      </c>
      <c r="V129" s="116" t="e">
        <f>VLOOKUP(A129,#REF!,7,0)</f>
        <v>#REF!</v>
      </c>
      <c r="W129" s="116" t="e">
        <f t="shared" si="194"/>
        <v>#REF!</v>
      </c>
      <c r="X129" s="116" t="e">
        <f t="shared" si="195"/>
        <v>#REF!</v>
      </c>
      <c r="Y129" s="116" t="e">
        <f t="shared" si="196"/>
        <v>#REF!</v>
      </c>
      <c r="Z129" s="116">
        <f t="shared" si="197"/>
        <v>65.92</v>
      </c>
      <c r="AA129" s="116">
        <v>41</v>
      </c>
      <c r="AB129" s="116">
        <f t="shared" si="198"/>
        <v>42.92</v>
      </c>
      <c r="AC129" s="116">
        <v>23</v>
      </c>
      <c r="AD129" s="116">
        <v>-3.17</v>
      </c>
      <c r="AE129" s="116">
        <v>2.76</v>
      </c>
      <c r="AF129" s="116">
        <v>-5.93</v>
      </c>
      <c r="AG129" s="116">
        <v>-3.17</v>
      </c>
      <c r="AH129" s="123" t="e">
        <f t="shared" si="199"/>
        <v>#REF!</v>
      </c>
      <c r="AI129" s="124" t="e">
        <f t="shared" si="200"/>
        <v>#REF!</v>
      </c>
      <c r="AJ129" s="123" t="e">
        <f t="shared" si="201"/>
        <v>#REF!</v>
      </c>
      <c r="AK129" s="22">
        <v>1.92</v>
      </c>
      <c r="AL129" s="125" t="e">
        <f t="shared" si="202"/>
        <v>#REF!</v>
      </c>
      <c r="AM129" s="22"/>
      <c r="AN129" s="80" t="e">
        <f t="shared" si="203"/>
        <v>#REF!</v>
      </c>
    </row>
    <row r="130" spans="1:40" ht="16.5" customHeight="1">
      <c r="A130" s="65" t="s">
        <v>209</v>
      </c>
      <c r="B130" s="65" t="s">
        <v>114</v>
      </c>
      <c r="C130" s="65"/>
      <c r="D130" s="93" t="s">
        <v>114</v>
      </c>
      <c r="E130" s="95" t="s">
        <v>118</v>
      </c>
      <c r="F130" s="92"/>
      <c r="G130" s="90" t="e">
        <f>VLOOKUP(A130,#REF!,4,0)</f>
        <v>#REF!</v>
      </c>
      <c r="H130" s="90" t="e">
        <f>VLOOKUP(A130,#REF!,5,0)</f>
        <v>#REF!</v>
      </c>
      <c r="I130" s="90" t="e">
        <f>VLOOKUP(A130,#REF!,6,0)</f>
        <v>#REF!</v>
      </c>
      <c r="J130" s="107">
        <v>0.8</v>
      </c>
      <c r="K130" s="107">
        <f t="shared" si="187"/>
        <v>0.19999999999999996</v>
      </c>
      <c r="L130" s="110">
        <v>0.7</v>
      </c>
      <c r="M130" s="110">
        <v>0</v>
      </c>
      <c r="N130" s="110">
        <v>0.3</v>
      </c>
      <c r="O130" s="108" t="e">
        <f t="shared" si="120"/>
        <v>#REF!</v>
      </c>
      <c r="P130" s="108" t="e">
        <f t="shared" si="188"/>
        <v>#REF!</v>
      </c>
      <c r="Q130" s="108" t="e">
        <f t="shared" si="189"/>
        <v>#REF!</v>
      </c>
      <c r="R130" s="108" t="e">
        <f t="shared" si="190"/>
        <v>#REF!</v>
      </c>
      <c r="S130" s="108" t="e">
        <f t="shared" si="191"/>
        <v>#REF!</v>
      </c>
      <c r="T130" s="108" t="e">
        <f t="shared" si="192"/>
        <v>#REF!</v>
      </c>
      <c r="U130" s="115" t="e">
        <f t="shared" si="193"/>
        <v>#REF!</v>
      </c>
      <c r="V130" s="116" t="e">
        <f>VLOOKUP(A130,#REF!,7,0)</f>
        <v>#REF!</v>
      </c>
      <c r="W130" s="116" t="e">
        <f t="shared" si="194"/>
        <v>#REF!</v>
      </c>
      <c r="X130" s="116" t="e">
        <f t="shared" si="195"/>
        <v>#REF!</v>
      </c>
      <c r="Y130" s="116" t="e">
        <f t="shared" si="196"/>
        <v>#REF!</v>
      </c>
      <c r="Z130" s="116">
        <f t="shared" si="197"/>
        <v>79.16</v>
      </c>
      <c r="AA130" s="116">
        <v>33</v>
      </c>
      <c r="AB130" s="116">
        <f t="shared" si="198"/>
        <v>61.16</v>
      </c>
      <c r="AC130" s="116">
        <v>18</v>
      </c>
      <c r="AD130" s="116">
        <v>19.52</v>
      </c>
      <c r="AE130" s="116">
        <v>18.010000000000002</v>
      </c>
      <c r="AF130" s="116">
        <v>1.51</v>
      </c>
      <c r="AG130" s="116">
        <v>19.52</v>
      </c>
      <c r="AH130" s="123" t="e">
        <f t="shared" si="199"/>
        <v>#REF!</v>
      </c>
      <c r="AI130" s="124" t="e">
        <f t="shared" si="200"/>
        <v>#REF!</v>
      </c>
      <c r="AJ130" s="123" t="e">
        <f t="shared" si="201"/>
        <v>#REF!</v>
      </c>
      <c r="AK130" s="22">
        <v>28.16</v>
      </c>
      <c r="AL130" s="125" t="e">
        <f t="shared" si="202"/>
        <v>#REF!</v>
      </c>
      <c r="AM130" s="22"/>
      <c r="AN130" s="80" t="e">
        <f t="shared" si="203"/>
        <v>#REF!</v>
      </c>
    </row>
    <row r="131" spans="1:40" ht="16.5" customHeight="1">
      <c r="A131" s="65" t="s">
        <v>210</v>
      </c>
      <c r="B131" s="99"/>
      <c r="C131" s="65" t="s">
        <v>114</v>
      </c>
      <c r="D131" s="93" t="s">
        <v>114</v>
      </c>
      <c r="E131" s="95" t="s">
        <v>122</v>
      </c>
      <c r="F131" s="92"/>
      <c r="G131" s="90" t="e">
        <f>VLOOKUP(A131,#REF!,4,0)</f>
        <v>#REF!</v>
      </c>
      <c r="H131" s="90" t="e">
        <f>VLOOKUP(A131,#REF!,5,0)</f>
        <v>#REF!</v>
      </c>
      <c r="I131" s="90" t="e">
        <f>VLOOKUP(A131,#REF!,6,0)</f>
        <v>#REF!</v>
      </c>
      <c r="J131" s="107">
        <v>0.6</v>
      </c>
      <c r="K131" s="107">
        <f t="shared" si="187"/>
        <v>0.4</v>
      </c>
      <c r="L131" s="110">
        <v>0.8</v>
      </c>
      <c r="M131" s="110">
        <v>0</v>
      </c>
      <c r="N131" s="110">
        <v>0.2</v>
      </c>
      <c r="O131" s="108" t="e">
        <f t="shared" si="120"/>
        <v>#REF!</v>
      </c>
      <c r="P131" s="108" t="e">
        <f t="shared" si="188"/>
        <v>#REF!</v>
      </c>
      <c r="Q131" s="108" t="e">
        <f t="shared" si="189"/>
        <v>#REF!</v>
      </c>
      <c r="R131" s="108" t="e">
        <f t="shared" si="190"/>
        <v>#REF!</v>
      </c>
      <c r="S131" s="108" t="e">
        <f t="shared" si="191"/>
        <v>#REF!</v>
      </c>
      <c r="T131" s="108" t="e">
        <f t="shared" si="192"/>
        <v>#REF!</v>
      </c>
      <c r="U131" s="115" t="e">
        <f t="shared" si="193"/>
        <v>#REF!</v>
      </c>
      <c r="V131" s="116" t="e">
        <f>VLOOKUP(A131,#REF!,7,0)</f>
        <v>#REF!</v>
      </c>
      <c r="W131" s="116" t="e">
        <f t="shared" si="194"/>
        <v>#REF!</v>
      </c>
      <c r="X131" s="116" t="e">
        <f t="shared" si="195"/>
        <v>#REF!</v>
      </c>
      <c r="Y131" s="116" t="e">
        <f t="shared" si="196"/>
        <v>#REF!</v>
      </c>
      <c r="Z131" s="116">
        <f t="shared" si="197"/>
        <v>261.43</v>
      </c>
      <c r="AA131" s="116">
        <v>92</v>
      </c>
      <c r="AB131" s="116">
        <f t="shared" si="198"/>
        <v>201.43</v>
      </c>
      <c r="AC131" s="116">
        <v>60</v>
      </c>
      <c r="AD131" s="116">
        <v>68.98</v>
      </c>
      <c r="AE131" s="116">
        <v>59.79</v>
      </c>
      <c r="AF131" s="116">
        <v>9.19</v>
      </c>
      <c r="AG131" s="116">
        <v>68.98</v>
      </c>
      <c r="AH131" s="123" t="e">
        <f t="shared" si="199"/>
        <v>#REF!</v>
      </c>
      <c r="AI131" s="124" t="e">
        <f t="shared" si="200"/>
        <v>#REF!</v>
      </c>
      <c r="AJ131" s="123" t="e">
        <f t="shared" si="201"/>
        <v>#REF!</v>
      </c>
      <c r="AK131" s="22">
        <v>109.43</v>
      </c>
      <c r="AL131" s="125" t="e">
        <f t="shared" si="202"/>
        <v>#REF!</v>
      </c>
      <c r="AM131" s="22"/>
      <c r="AN131" s="80" t="e">
        <f t="shared" si="203"/>
        <v>#REF!</v>
      </c>
    </row>
    <row r="132" spans="1:40" ht="16.5" customHeight="1">
      <c r="A132" s="65" t="s">
        <v>211</v>
      </c>
      <c r="B132" s="99"/>
      <c r="C132" s="99"/>
      <c r="D132" s="93" t="s">
        <v>114</v>
      </c>
      <c r="E132" s="95" t="s">
        <v>118</v>
      </c>
      <c r="F132" s="92"/>
      <c r="G132" s="90" t="e">
        <f>VLOOKUP(A132,#REF!,4,0)</f>
        <v>#REF!</v>
      </c>
      <c r="H132" s="90" t="e">
        <f>VLOOKUP(A132,#REF!,5,0)</f>
        <v>#REF!</v>
      </c>
      <c r="I132" s="90" t="e">
        <f>VLOOKUP(A132,#REF!,6,0)</f>
        <v>#REF!</v>
      </c>
      <c r="J132" s="107">
        <v>0.6</v>
      </c>
      <c r="K132" s="107">
        <f t="shared" si="187"/>
        <v>0.4</v>
      </c>
      <c r="L132" s="110">
        <v>0.7</v>
      </c>
      <c r="M132" s="110">
        <v>0</v>
      </c>
      <c r="N132" s="110">
        <v>0.3</v>
      </c>
      <c r="O132" s="108" t="e">
        <f t="shared" si="120"/>
        <v>#REF!</v>
      </c>
      <c r="P132" s="108" t="e">
        <f t="shared" si="188"/>
        <v>#REF!</v>
      </c>
      <c r="Q132" s="108" t="e">
        <f t="shared" si="189"/>
        <v>#REF!</v>
      </c>
      <c r="R132" s="108" t="e">
        <f t="shared" si="190"/>
        <v>#REF!</v>
      </c>
      <c r="S132" s="108" t="e">
        <f t="shared" si="191"/>
        <v>#REF!</v>
      </c>
      <c r="T132" s="108" t="e">
        <f t="shared" si="192"/>
        <v>#REF!</v>
      </c>
      <c r="U132" s="115" t="e">
        <f t="shared" si="193"/>
        <v>#REF!</v>
      </c>
      <c r="V132" s="116" t="e">
        <f>VLOOKUP(A132,#REF!,7,0)</f>
        <v>#REF!</v>
      </c>
      <c r="W132" s="116" t="e">
        <f t="shared" si="194"/>
        <v>#REF!</v>
      </c>
      <c r="X132" s="116" t="e">
        <f t="shared" si="195"/>
        <v>#REF!</v>
      </c>
      <c r="Y132" s="116" t="e">
        <f t="shared" si="196"/>
        <v>#REF!</v>
      </c>
      <c r="Z132" s="116">
        <f t="shared" si="197"/>
        <v>24.89</v>
      </c>
      <c r="AA132" s="116">
        <v>20</v>
      </c>
      <c r="AB132" s="116">
        <f t="shared" si="198"/>
        <v>15.89</v>
      </c>
      <c r="AC132" s="116">
        <v>9</v>
      </c>
      <c r="AD132" s="116">
        <v>-14.39</v>
      </c>
      <c r="AE132" s="116">
        <v>-11.08</v>
      </c>
      <c r="AF132" s="116">
        <v>-3.31</v>
      </c>
      <c r="AG132" s="116">
        <v>-14.39</v>
      </c>
      <c r="AH132" s="123" t="e">
        <f t="shared" si="199"/>
        <v>#REF!</v>
      </c>
      <c r="AI132" s="124" t="e">
        <f t="shared" si="200"/>
        <v>#REF!</v>
      </c>
      <c r="AJ132" s="123" t="e">
        <f t="shared" si="201"/>
        <v>#REF!</v>
      </c>
      <c r="AK132" s="22">
        <v>-4.1100000000000003</v>
      </c>
      <c r="AL132" s="125" t="e">
        <f t="shared" si="202"/>
        <v>#REF!</v>
      </c>
      <c r="AM132" s="22"/>
      <c r="AN132" s="80" t="e">
        <f t="shared" si="203"/>
        <v>#REF!</v>
      </c>
    </row>
    <row r="133" spans="1:40" ht="16.5" customHeight="1">
      <c r="A133" s="65" t="s">
        <v>212</v>
      </c>
      <c r="B133" s="99"/>
      <c r="C133" s="99"/>
      <c r="D133" s="93" t="s">
        <v>114</v>
      </c>
      <c r="E133" s="95" t="s">
        <v>118</v>
      </c>
      <c r="F133" s="92"/>
      <c r="G133" s="90" t="e">
        <f>VLOOKUP(A133,#REF!,4,0)</f>
        <v>#REF!</v>
      </c>
      <c r="H133" s="90" t="e">
        <f>VLOOKUP(A133,#REF!,5,0)</f>
        <v>#REF!</v>
      </c>
      <c r="I133" s="90" t="e">
        <f>VLOOKUP(A133,#REF!,6,0)</f>
        <v>#REF!</v>
      </c>
      <c r="J133" s="107">
        <v>0.6</v>
      </c>
      <c r="K133" s="107">
        <f t="shared" si="187"/>
        <v>0.4</v>
      </c>
      <c r="L133" s="110">
        <v>0.7</v>
      </c>
      <c r="M133" s="110">
        <v>0</v>
      </c>
      <c r="N133" s="110">
        <v>0.3</v>
      </c>
      <c r="O133" s="108" t="e">
        <f t="shared" si="120"/>
        <v>#REF!</v>
      </c>
      <c r="P133" s="108" t="e">
        <f t="shared" si="188"/>
        <v>#REF!</v>
      </c>
      <c r="Q133" s="108" t="e">
        <f t="shared" si="189"/>
        <v>#REF!</v>
      </c>
      <c r="R133" s="108" t="e">
        <f t="shared" si="190"/>
        <v>#REF!</v>
      </c>
      <c r="S133" s="108" t="e">
        <f t="shared" si="191"/>
        <v>#REF!</v>
      </c>
      <c r="T133" s="108" t="e">
        <f t="shared" si="192"/>
        <v>#REF!</v>
      </c>
      <c r="U133" s="115" t="e">
        <f t="shared" si="193"/>
        <v>#REF!</v>
      </c>
      <c r="V133" s="116" t="e">
        <f>VLOOKUP(A133,#REF!,7,0)</f>
        <v>#REF!</v>
      </c>
      <c r="W133" s="116" t="e">
        <f t="shared" si="194"/>
        <v>#REF!</v>
      </c>
      <c r="X133" s="116" t="e">
        <f t="shared" si="195"/>
        <v>#REF!</v>
      </c>
      <c r="Y133" s="116" t="e">
        <f t="shared" si="196"/>
        <v>#REF!</v>
      </c>
      <c r="Z133" s="116">
        <f t="shared" si="197"/>
        <v>96.65</v>
      </c>
      <c r="AA133" s="116">
        <v>39</v>
      </c>
      <c r="AB133" s="116">
        <f t="shared" si="198"/>
        <v>78.650000000000006</v>
      </c>
      <c r="AC133" s="116">
        <v>18</v>
      </c>
      <c r="AD133" s="116">
        <v>30.73</v>
      </c>
      <c r="AE133" s="116">
        <v>27.25</v>
      </c>
      <c r="AF133" s="116">
        <v>3.48</v>
      </c>
      <c r="AG133" s="116">
        <v>30.73</v>
      </c>
      <c r="AH133" s="123" t="e">
        <f t="shared" si="199"/>
        <v>#REF!</v>
      </c>
      <c r="AI133" s="124" t="e">
        <f t="shared" si="200"/>
        <v>#REF!</v>
      </c>
      <c r="AJ133" s="123" t="e">
        <f t="shared" si="201"/>
        <v>#REF!</v>
      </c>
      <c r="AK133" s="22">
        <v>39.65</v>
      </c>
      <c r="AL133" s="125" t="e">
        <f t="shared" si="202"/>
        <v>#REF!</v>
      </c>
      <c r="AM133" s="22"/>
      <c r="AN133" s="80" t="e">
        <f t="shared" si="203"/>
        <v>#REF!</v>
      </c>
    </row>
    <row r="134" spans="1:40" ht="16.5" customHeight="1">
      <c r="A134" s="65" t="s">
        <v>213</v>
      </c>
      <c r="B134" s="65" t="s">
        <v>114</v>
      </c>
      <c r="C134" s="65" t="s">
        <v>114</v>
      </c>
      <c r="D134" s="93" t="s">
        <v>114</v>
      </c>
      <c r="E134" s="95" t="s">
        <v>122</v>
      </c>
      <c r="F134" s="92"/>
      <c r="G134" s="90" t="e">
        <f>VLOOKUP(A134,#REF!,4,0)</f>
        <v>#REF!</v>
      </c>
      <c r="H134" s="90" t="e">
        <f>VLOOKUP(A134,#REF!,5,0)</f>
        <v>#REF!</v>
      </c>
      <c r="I134" s="90" t="e">
        <f>VLOOKUP(A134,#REF!,6,0)</f>
        <v>#REF!</v>
      </c>
      <c r="J134" s="107">
        <v>0.8</v>
      </c>
      <c r="K134" s="107">
        <f t="shared" si="187"/>
        <v>0.19999999999999996</v>
      </c>
      <c r="L134" s="110">
        <v>0.8</v>
      </c>
      <c r="M134" s="110">
        <v>0</v>
      </c>
      <c r="N134" s="110">
        <v>0.2</v>
      </c>
      <c r="O134" s="108" t="e">
        <f t="shared" si="120"/>
        <v>#REF!</v>
      </c>
      <c r="P134" s="108" t="e">
        <f t="shared" si="188"/>
        <v>#REF!</v>
      </c>
      <c r="Q134" s="108" t="e">
        <f t="shared" si="189"/>
        <v>#REF!</v>
      </c>
      <c r="R134" s="108" t="e">
        <f t="shared" si="190"/>
        <v>#REF!</v>
      </c>
      <c r="S134" s="108" t="e">
        <f t="shared" si="191"/>
        <v>#REF!</v>
      </c>
      <c r="T134" s="108" t="e">
        <f t="shared" si="192"/>
        <v>#REF!</v>
      </c>
      <c r="U134" s="115" t="e">
        <f t="shared" si="193"/>
        <v>#REF!</v>
      </c>
      <c r="V134" s="116" t="e">
        <f>VLOOKUP(A134,#REF!,7,0)</f>
        <v>#REF!</v>
      </c>
      <c r="W134" s="116" t="e">
        <f t="shared" si="194"/>
        <v>#REF!</v>
      </c>
      <c r="X134" s="116" t="e">
        <f t="shared" si="195"/>
        <v>#REF!</v>
      </c>
      <c r="Y134" s="116" t="e">
        <f t="shared" si="196"/>
        <v>#REF!</v>
      </c>
      <c r="Z134" s="116">
        <f t="shared" si="197"/>
        <v>197.52</v>
      </c>
      <c r="AA134" s="116">
        <v>90</v>
      </c>
      <c r="AB134" s="116">
        <f t="shared" si="198"/>
        <v>139.52000000000001</v>
      </c>
      <c r="AC134" s="116">
        <v>58</v>
      </c>
      <c r="AD134" s="116">
        <v>14.29</v>
      </c>
      <c r="AE134" s="116">
        <v>22.16</v>
      </c>
      <c r="AF134" s="116">
        <v>-7.87</v>
      </c>
      <c r="AG134" s="116">
        <v>14.29</v>
      </c>
      <c r="AH134" s="123" t="e">
        <f t="shared" si="199"/>
        <v>#REF!</v>
      </c>
      <c r="AI134" s="124" t="e">
        <f t="shared" si="200"/>
        <v>#REF!</v>
      </c>
      <c r="AJ134" s="123" t="e">
        <f t="shared" si="201"/>
        <v>#REF!</v>
      </c>
      <c r="AK134" s="22">
        <v>49.52</v>
      </c>
      <c r="AL134" s="125" t="e">
        <f t="shared" si="202"/>
        <v>#REF!</v>
      </c>
      <c r="AM134" s="22"/>
      <c r="AN134" s="80" t="e">
        <f t="shared" si="203"/>
        <v>#REF!</v>
      </c>
    </row>
    <row r="135" spans="1:40" ht="16.5" customHeight="1">
      <c r="A135" s="65" t="s">
        <v>214</v>
      </c>
      <c r="B135" s="98" t="s">
        <v>114</v>
      </c>
      <c r="C135" s="98" t="s">
        <v>114</v>
      </c>
      <c r="D135" s="98" t="s">
        <v>114</v>
      </c>
      <c r="E135" s="95" t="s">
        <v>122</v>
      </c>
      <c r="F135" s="92"/>
      <c r="G135" s="90" t="e">
        <f>VLOOKUP(A135,#REF!,4,0)</f>
        <v>#REF!</v>
      </c>
      <c r="H135" s="90" t="e">
        <f>VLOOKUP(A135,#REF!,5,0)</f>
        <v>#REF!</v>
      </c>
      <c r="I135" s="90" t="e">
        <f>VLOOKUP(A135,#REF!,6,0)</f>
        <v>#REF!</v>
      </c>
      <c r="J135" s="107">
        <v>0.8</v>
      </c>
      <c r="K135" s="107">
        <f t="shared" si="187"/>
        <v>0.19999999999999996</v>
      </c>
      <c r="L135" s="110">
        <v>0.8</v>
      </c>
      <c r="M135" s="110">
        <v>0</v>
      </c>
      <c r="N135" s="110">
        <v>0.2</v>
      </c>
      <c r="O135" s="108" t="e">
        <f t="shared" si="120"/>
        <v>#REF!</v>
      </c>
      <c r="P135" s="108" t="e">
        <f t="shared" si="188"/>
        <v>#REF!</v>
      </c>
      <c r="Q135" s="108" t="e">
        <f t="shared" si="189"/>
        <v>#REF!</v>
      </c>
      <c r="R135" s="108" t="e">
        <f t="shared" si="190"/>
        <v>#REF!</v>
      </c>
      <c r="S135" s="108" t="e">
        <f t="shared" si="191"/>
        <v>#REF!</v>
      </c>
      <c r="T135" s="108" t="e">
        <f t="shared" si="192"/>
        <v>#REF!</v>
      </c>
      <c r="U135" s="115" t="e">
        <f t="shared" si="193"/>
        <v>#REF!</v>
      </c>
      <c r="V135" s="116" t="e">
        <f>VLOOKUP(A135,#REF!,7,0)</f>
        <v>#REF!</v>
      </c>
      <c r="W135" s="116" t="e">
        <f t="shared" si="194"/>
        <v>#REF!</v>
      </c>
      <c r="X135" s="116" t="e">
        <f t="shared" si="195"/>
        <v>#REF!</v>
      </c>
      <c r="Y135" s="116" t="e">
        <f t="shared" si="196"/>
        <v>#REF!</v>
      </c>
      <c r="Z135" s="116">
        <f t="shared" si="197"/>
        <v>169.54</v>
      </c>
      <c r="AA135" s="116">
        <v>71</v>
      </c>
      <c r="AB135" s="116">
        <f t="shared" si="198"/>
        <v>123.53999999999999</v>
      </c>
      <c r="AC135" s="116">
        <v>46</v>
      </c>
      <c r="AD135" s="116">
        <v>29.34</v>
      </c>
      <c r="AE135" s="116">
        <v>29.83</v>
      </c>
      <c r="AF135" s="116">
        <v>-0.49</v>
      </c>
      <c r="AG135" s="116">
        <v>29.34</v>
      </c>
      <c r="AH135" s="123" t="e">
        <f t="shared" si="199"/>
        <v>#REF!</v>
      </c>
      <c r="AI135" s="124" t="e">
        <f t="shared" si="200"/>
        <v>#REF!</v>
      </c>
      <c r="AJ135" s="123" t="e">
        <f t="shared" si="201"/>
        <v>#REF!</v>
      </c>
      <c r="AK135" s="22">
        <v>52.54</v>
      </c>
      <c r="AL135" s="125" t="e">
        <f t="shared" si="202"/>
        <v>#REF!</v>
      </c>
      <c r="AM135" s="22"/>
      <c r="AN135" s="80" t="e">
        <f t="shared" si="203"/>
        <v>#REF!</v>
      </c>
    </row>
    <row r="136" spans="1:40" ht="16.5" customHeight="1">
      <c r="A136" s="65" t="s">
        <v>215</v>
      </c>
      <c r="B136" s="65" t="s">
        <v>114</v>
      </c>
      <c r="C136" s="65" t="s">
        <v>114</v>
      </c>
      <c r="D136" s="93" t="s">
        <v>114</v>
      </c>
      <c r="E136" s="95" t="s">
        <v>122</v>
      </c>
      <c r="F136" s="92"/>
      <c r="G136" s="90" t="e">
        <f>VLOOKUP(A136,#REF!,4,0)</f>
        <v>#REF!</v>
      </c>
      <c r="H136" s="90" t="e">
        <f>VLOOKUP(A136,#REF!,5,0)</f>
        <v>#REF!</v>
      </c>
      <c r="I136" s="90" t="e">
        <f>VLOOKUP(A136,#REF!,6,0)</f>
        <v>#REF!</v>
      </c>
      <c r="J136" s="107">
        <v>0.8</v>
      </c>
      <c r="K136" s="107">
        <f t="shared" si="187"/>
        <v>0.19999999999999996</v>
      </c>
      <c r="L136" s="110">
        <v>0.8</v>
      </c>
      <c r="M136" s="110">
        <v>0</v>
      </c>
      <c r="N136" s="110">
        <v>0.2</v>
      </c>
      <c r="O136" s="108" t="e">
        <f t="shared" si="120"/>
        <v>#REF!</v>
      </c>
      <c r="P136" s="108" t="e">
        <f t="shared" si="188"/>
        <v>#REF!</v>
      </c>
      <c r="Q136" s="108" t="e">
        <f t="shared" si="189"/>
        <v>#REF!</v>
      </c>
      <c r="R136" s="108" t="e">
        <f t="shared" si="190"/>
        <v>#REF!</v>
      </c>
      <c r="S136" s="108" t="e">
        <f t="shared" si="191"/>
        <v>#REF!</v>
      </c>
      <c r="T136" s="108" t="e">
        <f t="shared" si="192"/>
        <v>#REF!</v>
      </c>
      <c r="U136" s="115" t="e">
        <f t="shared" si="193"/>
        <v>#REF!</v>
      </c>
      <c r="V136" s="116" t="e">
        <f>VLOOKUP(A136,#REF!,7,0)</f>
        <v>#REF!</v>
      </c>
      <c r="W136" s="116" t="e">
        <f t="shared" si="194"/>
        <v>#REF!</v>
      </c>
      <c r="X136" s="116" t="e">
        <f t="shared" si="195"/>
        <v>#REF!</v>
      </c>
      <c r="Y136" s="116" t="e">
        <f t="shared" si="196"/>
        <v>#REF!</v>
      </c>
      <c r="Z136" s="116">
        <f t="shared" si="197"/>
        <v>261.69</v>
      </c>
      <c r="AA136" s="116">
        <v>101</v>
      </c>
      <c r="AB136" s="116">
        <f t="shared" si="198"/>
        <v>196.69</v>
      </c>
      <c r="AC136" s="116">
        <v>65</v>
      </c>
      <c r="AD136" s="116">
        <v>61.15</v>
      </c>
      <c r="AE136" s="116">
        <v>55.6</v>
      </c>
      <c r="AF136" s="116">
        <v>5.55</v>
      </c>
      <c r="AG136" s="116">
        <v>61.15</v>
      </c>
      <c r="AH136" s="123" t="e">
        <f t="shared" si="199"/>
        <v>#REF!</v>
      </c>
      <c r="AI136" s="124" t="e">
        <f t="shared" si="200"/>
        <v>#REF!</v>
      </c>
      <c r="AJ136" s="123" t="e">
        <f t="shared" si="201"/>
        <v>#REF!</v>
      </c>
      <c r="AK136" s="22">
        <v>95.69</v>
      </c>
      <c r="AL136" s="125" t="e">
        <f t="shared" si="202"/>
        <v>#REF!</v>
      </c>
      <c r="AM136" s="22"/>
      <c r="AN136" s="80" t="e">
        <f t="shared" si="203"/>
        <v>#REF!</v>
      </c>
    </row>
    <row r="137" spans="1:40" s="73" customFormat="1" ht="16.5" customHeight="1">
      <c r="A137" s="54" t="s">
        <v>216</v>
      </c>
      <c r="B137" s="54"/>
      <c r="C137" s="54"/>
      <c r="D137" s="96"/>
      <c r="E137" s="96"/>
      <c r="F137" s="54"/>
      <c r="G137" s="97" t="e">
        <f>SUM(G139:G145)</f>
        <v>#REF!</v>
      </c>
      <c r="H137" s="97" t="e">
        <f>SUM(H139:H145)</f>
        <v>#REF!</v>
      </c>
      <c r="I137" s="97" t="e">
        <f>SUM(I139:I145)</f>
        <v>#REF!</v>
      </c>
      <c r="J137" s="111"/>
      <c r="K137" s="111"/>
      <c r="L137" s="111"/>
      <c r="M137" s="111"/>
      <c r="N137" s="111"/>
      <c r="O137" s="104" t="e">
        <f t="shared" ref="O137:AG137" si="204">SUM(O139:O145)</f>
        <v>#REF!</v>
      </c>
      <c r="P137" s="104" t="e">
        <f t="shared" si="204"/>
        <v>#REF!</v>
      </c>
      <c r="Q137" s="104" t="e">
        <f t="shared" si="204"/>
        <v>#REF!</v>
      </c>
      <c r="R137" s="104" t="e">
        <f t="shared" si="204"/>
        <v>#REF!</v>
      </c>
      <c r="S137" s="104" t="e">
        <f t="shared" si="204"/>
        <v>#REF!</v>
      </c>
      <c r="T137" s="104" t="e">
        <f t="shared" si="204"/>
        <v>#REF!</v>
      </c>
      <c r="U137" s="104" t="e">
        <f t="shared" si="204"/>
        <v>#REF!</v>
      </c>
      <c r="V137" s="104" t="e">
        <f t="shared" si="204"/>
        <v>#REF!</v>
      </c>
      <c r="W137" s="104" t="e">
        <f t="shared" si="204"/>
        <v>#REF!</v>
      </c>
      <c r="X137" s="104" t="e">
        <f t="shared" si="204"/>
        <v>#REF!</v>
      </c>
      <c r="Y137" s="104" t="e">
        <f t="shared" si="204"/>
        <v>#REF!</v>
      </c>
      <c r="Z137" s="104">
        <f t="shared" si="204"/>
        <v>1451.1399999999999</v>
      </c>
      <c r="AA137" s="104">
        <f t="shared" si="204"/>
        <v>645</v>
      </c>
      <c r="AB137" s="104">
        <f t="shared" si="204"/>
        <v>1058.1399999999999</v>
      </c>
      <c r="AC137" s="104">
        <f t="shared" si="204"/>
        <v>393</v>
      </c>
      <c r="AD137" s="104">
        <f t="shared" si="204"/>
        <v>290.64999999999998</v>
      </c>
      <c r="AE137" s="104">
        <f t="shared" si="204"/>
        <v>292.8</v>
      </c>
      <c r="AF137" s="104">
        <f t="shared" si="204"/>
        <v>-2.1500000000000004</v>
      </c>
      <c r="AG137" s="104">
        <f t="shared" si="204"/>
        <v>290.64999999999998</v>
      </c>
      <c r="AH137" s="104" t="e">
        <f t="shared" ref="AH137:AM137" si="205">SUM(AH139:AH145)</f>
        <v>#REF!</v>
      </c>
      <c r="AI137" s="104" t="e">
        <f t="shared" si="205"/>
        <v>#REF!</v>
      </c>
      <c r="AJ137" s="104" t="e">
        <f t="shared" si="205"/>
        <v>#REF!</v>
      </c>
      <c r="AK137" s="104">
        <f t="shared" si="205"/>
        <v>413.14000000000004</v>
      </c>
      <c r="AL137" s="128" t="e">
        <f t="shared" si="205"/>
        <v>#REF!</v>
      </c>
      <c r="AM137" s="104" t="e">
        <f t="shared" si="205"/>
        <v>#REF!</v>
      </c>
    </row>
    <row r="138" spans="1:40" s="73" customFormat="1" ht="24" customHeight="1">
      <c r="A138" s="54" t="s">
        <v>102</v>
      </c>
      <c r="B138" s="54"/>
      <c r="C138" s="54"/>
      <c r="D138" s="96"/>
      <c r="E138" s="96"/>
      <c r="F138" s="54"/>
      <c r="G138" s="97" t="e">
        <f>SUM(G139:G141)</f>
        <v>#REF!</v>
      </c>
      <c r="H138" s="97" t="e">
        <f>SUM(H139:H141)</f>
        <v>#REF!</v>
      </c>
      <c r="I138" s="97" t="e">
        <f>SUM(I139:I141)</f>
        <v>#REF!</v>
      </c>
      <c r="J138" s="111"/>
      <c r="K138" s="111"/>
      <c r="L138" s="111"/>
      <c r="M138" s="111"/>
      <c r="N138" s="111"/>
      <c r="O138" s="104" t="e">
        <f t="shared" ref="O138:AG138" si="206">SUM(O139:O141)</f>
        <v>#REF!</v>
      </c>
      <c r="P138" s="104" t="e">
        <f t="shared" si="206"/>
        <v>#REF!</v>
      </c>
      <c r="Q138" s="104" t="e">
        <f t="shared" si="206"/>
        <v>#REF!</v>
      </c>
      <c r="R138" s="104" t="e">
        <f t="shared" si="206"/>
        <v>#REF!</v>
      </c>
      <c r="S138" s="104" t="e">
        <f t="shared" si="206"/>
        <v>#REF!</v>
      </c>
      <c r="T138" s="104" t="e">
        <f t="shared" si="206"/>
        <v>#REF!</v>
      </c>
      <c r="U138" s="104" t="e">
        <f t="shared" si="206"/>
        <v>#REF!</v>
      </c>
      <c r="V138" s="104" t="e">
        <f t="shared" si="206"/>
        <v>#REF!</v>
      </c>
      <c r="W138" s="104" t="e">
        <f t="shared" si="206"/>
        <v>#REF!</v>
      </c>
      <c r="X138" s="104" t="e">
        <f t="shared" si="206"/>
        <v>#REF!</v>
      </c>
      <c r="Y138" s="104" t="e">
        <f t="shared" si="206"/>
        <v>#REF!</v>
      </c>
      <c r="Z138" s="104">
        <f t="shared" si="206"/>
        <v>123.68</v>
      </c>
      <c r="AA138" s="104">
        <f t="shared" si="206"/>
        <v>51</v>
      </c>
      <c r="AB138" s="104">
        <f t="shared" si="206"/>
        <v>115.68</v>
      </c>
      <c r="AC138" s="104">
        <f t="shared" si="206"/>
        <v>8</v>
      </c>
      <c r="AD138" s="104">
        <f t="shared" si="206"/>
        <v>37.28</v>
      </c>
      <c r="AE138" s="104">
        <f t="shared" si="206"/>
        <v>36.78</v>
      </c>
      <c r="AF138" s="104">
        <f t="shared" si="206"/>
        <v>0.5</v>
      </c>
      <c r="AG138" s="104">
        <f t="shared" si="206"/>
        <v>37.28</v>
      </c>
      <c r="AH138" s="104" t="e">
        <f t="shared" ref="AH138:AM138" si="207">SUM(AH139:AH141)</f>
        <v>#REF!</v>
      </c>
      <c r="AI138" s="104" t="e">
        <f t="shared" si="207"/>
        <v>#REF!</v>
      </c>
      <c r="AJ138" s="104" t="e">
        <f t="shared" si="207"/>
        <v>#REF!</v>
      </c>
      <c r="AK138" s="104">
        <f t="shared" si="207"/>
        <v>64.680000000000007</v>
      </c>
      <c r="AL138" s="128" t="e">
        <f t="shared" si="207"/>
        <v>#REF!</v>
      </c>
      <c r="AM138" s="104" t="e">
        <f t="shared" si="207"/>
        <v>#REF!</v>
      </c>
    </row>
    <row r="139" spans="1:40" ht="16.5" customHeight="1">
      <c r="A139" s="65" t="s">
        <v>217</v>
      </c>
      <c r="B139" s="65"/>
      <c r="C139" s="65"/>
      <c r="D139" s="93"/>
      <c r="E139" s="93"/>
      <c r="F139" s="92"/>
      <c r="G139" s="90" t="e">
        <f>VLOOKUP(A139,#REF!,4,0)</f>
        <v>#REF!</v>
      </c>
      <c r="H139" s="90" t="e">
        <f>VLOOKUP(A139,#REF!,5,0)</f>
        <v>#REF!</v>
      </c>
      <c r="I139" s="90" t="e">
        <f>VLOOKUP(A139,#REF!,6,0)</f>
        <v>#REF!</v>
      </c>
      <c r="J139" s="107">
        <v>0.6</v>
      </c>
      <c r="K139" s="107">
        <f t="shared" ref="K139:K145" si="208">1-J139</f>
        <v>0.4</v>
      </c>
      <c r="L139" s="108">
        <v>0</v>
      </c>
      <c r="M139" s="108">
        <v>1</v>
      </c>
      <c r="N139" s="108">
        <v>0</v>
      </c>
      <c r="O139" s="108" t="e">
        <f t="shared" ref="O139:O171" si="209">SUM(P139:S139)</f>
        <v>#REF!</v>
      </c>
      <c r="P139" s="108" t="e">
        <f t="shared" ref="P139:P145" si="210">ROUND(J139*(H139*0.2+I139*0.16),2)</f>
        <v>#REF!</v>
      </c>
      <c r="Q139" s="108" t="e">
        <f t="shared" ref="Q139:Q145" si="211">ROUND(K139*L139*(H139*0.2+I139*0.16),2)</f>
        <v>#REF!</v>
      </c>
      <c r="R139" s="108" t="e">
        <f t="shared" ref="R139:R145" si="212">ROUND(K139*M139*(H139*0.2+I139*0.16),2)</f>
        <v>#REF!</v>
      </c>
      <c r="S139" s="108" t="e">
        <f t="shared" ref="S139:S145" si="213">ROUND(K139*N139*(H139*0.2+I139*0.16),2)</f>
        <v>#REF!</v>
      </c>
      <c r="T139" s="108" t="e">
        <f t="shared" ref="T139:T145" si="214">R139+S139</f>
        <v>#REF!</v>
      </c>
      <c r="U139" s="115" t="e">
        <f t="shared" ref="U139:U145" si="215">ROUND((H139*0.2+I139*0.16),2)</f>
        <v>#REF!</v>
      </c>
      <c r="V139" s="116" t="e">
        <f>VLOOKUP(A139,#REF!,7,0)</f>
        <v>#REF!</v>
      </c>
      <c r="W139" s="116" t="e">
        <f t="shared" ref="W139:W145" si="216">X139+Y139</f>
        <v>#REF!</v>
      </c>
      <c r="X139" s="116" t="e">
        <f t="shared" ref="X139:X145" si="217">P139+V139</f>
        <v>#REF!</v>
      </c>
      <c r="Y139" s="116" t="e">
        <f t="shared" ref="Y139:Y145" si="218">Q139</f>
        <v>#REF!</v>
      </c>
      <c r="Z139" s="116">
        <f t="shared" ref="Z139:Z145" si="219">AB139+AC139</f>
        <v>56.51</v>
      </c>
      <c r="AA139" s="116">
        <v>21</v>
      </c>
      <c r="AB139" s="116">
        <f t="shared" ref="AB139:AB145" si="220">AA139+AK139</f>
        <v>56.51</v>
      </c>
      <c r="AC139" s="116">
        <v>0</v>
      </c>
      <c r="AD139" s="116">
        <v>20.55</v>
      </c>
      <c r="AE139" s="116">
        <v>20.55</v>
      </c>
      <c r="AF139" s="116">
        <v>0</v>
      </c>
      <c r="AG139" s="116">
        <v>20.55</v>
      </c>
      <c r="AH139" s="123" t="e">
        <f t="shared" ref="AH139:AH145" si="221">AI139+AJ139</f>
        <v>#REF!</v>
      </c>
      <c r="AI139" s="124" t="e">
        <f t="shared" ref="AI139:AI145" si="222">P139-AA139+V139</f>
        <v>#REF!</v>
      </c>
      <c r="AJ139" s="123" t="e">
        <f t="shared" ref="AJ139:AJ145" si="223">Q139-AC139</f>
        <v>#REF!</v>
      </c>
      <c r="AK139" s="22">
        <v>35.51</v>
      </c>
      <c r="AL139" s="125" t="e">
        <f t="shared" ref="AL139:AL145" si="224">W139-Z139</f>
        <v>#REF!</v>
      </c>
      <c r="AM139" s="127" t="e">
        <f>AK139-AI139</f>
        <v>#REF!</v>
      </c>
      <c r="AN139" s="80" t="e">
        <f t="shared" ref="AN139:AN145" si="225">AL139+AC139</f>
        <v>#REF!</v>
      </c>
    </row>
    <row r="140" spans="1:40" ht="16.5" customHeight="1">
      <c r="A140" s="65" t="s">
        <v>218</v>
      </c>
      <c r="B140" s="98"/>
      <c r="C140" s="98"/>
      <c r="D140" s="93" t="s">
        <v>105</v>
      </c>
      <c r="E140" s="95" t="s">
        <v>118</v>
      </c>
      <c r="F140" s="92"/>
      <c r="G140" s="90" t="e">
        <f>VLOOKUP(A140,#REF!,4,0)</f>
        <v>#REF!</v>
      </c>
      <c r="H140" s="90" t="e">
        <f>VLOOKUP(A140,#REF!,5,0)</f>
        <v>#REF!</v>
      </c>
      <c r="I140" s="90" t="e">
        <f>VLOOKUP(A140,#REF!,6,0)</f>
        <v>#REF!</v>
      </c>
      <c r="J140" s="107">
        <v>0.6</v>
      </c>
      <c r="K140" s="107">
        <f t="shared" si="208"/>
        <v>0.4</v>
      </c>
      <c r="L140" s="110">
        <v>0.4</v>
      </c>
      <c r="M140" s="108">
        <v>0.6</v>
      </c>
      <c r="N140" s="108"/>
      <c r="O140" s="108" t="e">
        <f t="shared" si="209"/>
        <v>#REF!</v>
      </c>
      <c r="P140" s="108" t="e">
        <f t="shared" si="210"/>
        <v>#REF!</v>
      </c>
      <c r="Q140" s="108" t="e">
        <f t="shared" si="211"/>
        <v>#REF!</v>
      </c>
      <c r="R140" s="108" t="e">
        <f t="shared" si="212"/>
        <v>#REF!</v>
      </c>
      <c r="S140" s="108" t="e">
        <f t="shared" si="213"/>
        <v>#REF!</v>
      </c>
      <c r="T140" s="108" t="e">
        <f t="shared" si="214"/>
        <v>#REF!</v>
      </c>
      <c r="U140" s="115" t="e">
        <f t="shared" si="215"/>
        <v>#REF!</v>
      </c>
      <c r="V140" s="116" t="e">
        <f>VLOOKUP(A140,#REF!,7,0)</f>
        <v>#REF!</v>
      </c>
      <c r="W140" s="116" t="e">
        <f t="shared" si="216"/>
        <v>#REF!</v>
      </c>
      <c r="X140" s="116" t="e">
        <f t="shared" si="217"/>
        <v>#REF!</v>
      </c>
      <c r="Y140" s="116" t="e">
        <f t="shared" si="218"/>
        <v>#REF!</v>
      </c>
      <c r="Z140" s="116">
        <f t="shared" si="219"/>
        <v>58.739999999999995</v>
      </c>
      <c r="AA140" s="116">
        <v>27</v>
      </c>
      <c r="AB140" s="116">
        <f t="shared" si="220"/>
        <v>50.739999999999995</v>
      </c>
      <c r="AC140" s="116">
        <v>8</v>
      </c>
      <c r="AD140" s="116">
        <v>14.72</v>
      </c>
      <c r="AE140" s="116">
        <v>14.22</v>
      </c>
      <c r="AF140" s="116">
        <v>0.5</v>
      </c>
      <c r="AG140" s="116">
        <v>14.72</v>
      </c>
      <c r="AH140" s="123" t="e">
        <f t="shared" si="221"/>
        <v>#REF!</v>
      </c>
      <c r="AI140" s="124" t="e">
        <f t="shared" si="222"/>
        <v>#REF!</v>
      </c>
      <c r="AJ140" s="123" t="e">
        <f t="shared" si="223"/>
        <v>#REF!</v>
      </c>
      <c r="AK140" s="22">
        <v>23.74</v>
      </c>
      <c r="AL140" s="125" t="e">
        <f t="shared" si="224"/>
        <v>#REF!</v>
      </c>
      <c r="AM140" s="22"/>
      <c r="AN140" s="80" t="e">
        <f t="shared" si="225"/>
        <v>#REF!</v>
      </c>
    </row>
    <row r="141" spans="1:40" ht="29.1" customHeight="1">
      <c r="A141" s="89" t="s">
        <v>219</v>
      </c>
      <c r="B141" s="133"/>
      <c r="C141" s="98"/>
      <c r="D141" s="93"/>
      <c r="E141" s="93"/>
      <c r="F141" s="92"/>
      <c r="G141" s="90" t="e">
        <f>VLOOKUP(A141,#REF!,4,0)</f>
        <v>#REF!</v>
      </c>
      <c r="H141" s="90" t="e">
        <f>VLOOKUP(A141,#REF!,5,0)</f>
        <v>#REF!</v>
      </c>
      <c r="I141" s="90" t="e">
        <f>VLOOKUP(A141,#REF!,6,0)</f>
        <v>#REF!</v>
      </c>
      <c r="J141" s="107">
        <v>0.6</v>
      </c>
      <c r="K141" s="107">
        <f t="shared" si="208"/>
        <v>0.4</v>
      </c>
      <c r="L141" s="108">
        <v>0</v>
      </c>
      <c r="M141" s="108">
        <v>1</v>
      </c>
      <c r="N141" s="108">
        <v>0</v>
      </c>
      <c r="O141" s="108" t="e">
        <f t="shared" si="209"/>
        <v>#REF!</v>
      </c>
      <c r="P141" s="108" t="e">
        <f t="shared" si="210"/>
        <v>#REF!</v>
      </c>
      <c r="Q141" s="108" t="e">
        <f t="shared" si="211"/>
        <v>#REF!</v>
      </c>
      <c r="R141" s="108" t="e">
        <f t="shared" si="212"/>
        <v>#REF!</v>
      </c>
      <c r="S141" s="108" t="e">
        <f t="shared" si="213"/>
        <v>#REF!</v>
      </c>
      <c r="T141" s="108" t="e">
        <f t="shared" si="214"/>
        <v>#REF!</v>
      </c>
      <c r="U141" s="115" t="e">
        <f t="shared" si="215"/>
        <v>#REF!</v>
      </c>
      <c r="V141" s="116" t="e">
        <f>VLOOKUP(A141,#REF!,7,0)</f>
        <v>#REF!</v>
      </c>
      <c r="W141" s="116" t="e">
        <f t="shared" si="216"/>
        <v>#REF!</v>
      </c>
      <c r="X141" s="116" t="e">
        <f t="shared" si="217"/>
        <v>#REF!</v>
      </c>
      <c r="Y141" s="116" t="e">
        <f t="shared" si="218"/>
        <v>#REF!</v>
      </c>
      <c r="Z141" s="116">
        <f t="shared" si="219"/>
        <v>8.43</v>
      </c>
      <c r="AA141" s="116">
        <v>3</v>
      </c>
      <c r="AB141" s="116">
        <f t="shared" si="220"/>
        <v>8.43</v>
      </c>
      <c r="AC141" s="116">
        <v>0</v>
      </c>
      <c r="AD141" s="116">
        <v>2.0099999999999998</v>
      </c>
      <c r="AE141" s="116">
        <v>2.0099999999999998</v>
      </c>
      <c r="AF141" s="116">
        <v>0</v>
      </c>
      <c r="AG141" s="116">
        <v>2.0099999999999998</v>
      </c>
      <c r="AH141" s="123" t="e">
        <f t="shared" si="221"/>
        <v>#REF!</v>
      </c>
      <c r="AI141" s="124" t="e">
        <f t="shared" si="222"/>
        <v>#REF!</v>
      </c>
      <c r="AJ141" s="123" t="e">
        <f t="shared" si="223"/>
        <v>#REF!</v>
      </c>
      <c r="AK141" s="22">
        <v>5.43</v>
      </c>
      <c r="AL141" s="125" t="e">
        <f t="shared" si="224"/>
        <v>#REF!</v>
      </c>
      <c r="AM141" s="127" t="e">
        <f>AK141-AI141</f>
        <v>#REF!</v>
      </c>
      <c r="AN141" s="80" t="e">
        <f t="shared" si="225"/>
        <v>#REF!</v>
      </c>
    </row>
    <row r="142" spans="1:40" ht="16.5" customHeight="1">
      <c r="A142" s="65" t="s">
        <v>220</v>
      </c>
      <c r="B142" s="94"/>
      <c r="C142" s="65" t="s">
        <v>114</v>
      </c>
      <c r="D142" s="93" t="s">
        <v>114</v>
      </c>
      <c r="E142" s="95" t="s">
        <v>122</v>
      </c>
      <c r="F142" s="92"/>
      <c r="G142" s="90" t="e">
        <f>VLOOKUP(A142,#REF!,4,0)</f>
        <v>#REF!</v>
      </c>
      <c r="H142" s="90" t="e">
        <f>VLOOKUP(A142,#REF!,5,0)</f>
        <v>#REF!</v>
      </c>
      <c r="I142" s="90" t="e">
        <f>VLOOKUP(A142,#REF!,6,0)</f>
        <v>#REF!</v>
      </c>
      <c r="J142" s="107">
        <v>0.6</v>
      </c>
      <c r="K142" s="107">
        <f t="shared" si="208"/>
        <v>0.4</v>
      </c>
      <c r="L142" s="110">
        <v>0.8</v>
      </c>
      <c r="M142" s="110">
        <v>0</v>
      </c>
      <c r="N142" s="110">
        <v>0.2</v>
      </c>
      <c r="O142" s="108" t="e">
        <f t="shared" si="209"/>
        <v>#REF!</v>
      </c>
      <c r="P142" s="108" t="e">
        <f t="shared" si="210"/>
        <v>#REF!</v>
      </c>
      <c r="Q142" s="108" t="e">
        <f t="shared" si="211"/>
        <v>#REF!</v>
      </c>
      <c r="R142" s="108" t="e">
        <f t="shared" si="212"/>
        <v>#REF!</v>
      </c>
      <c r="S142" s="108" t="e">
        <f t="shared" si="213"/>
        <v>#REF!</v>
      </c>
      <c r="T142" s="108" t="e">
        <f t="shared" si="214"/>
        <v>#REF!</v>
      </c>
      <c r="U142" s="115" t="e">
        <f t="shared" si="215"/>
        <v>#REF!</v>
      </c>
      <c r="V142" s="116" t="e">
        <f>VLOOKUP(A142,#REF!,7,0)</f>
        <v>#REF!</v>
      </c>
      <c r="W142" s="116" t="e">
        <f t="shared" si="216"/>
        <v>#REF!</v>
      </c>
      <c r="X142" s="116" t="e">
        <f t="shared" si="217"/>
        <v>#REF!</v>
      </c>
      <c r="Y142" s="116" t="e">
        <f t="shared" si="218"/>
        <v>#REF!</v>
      </c>
      <c r="Z142" s="116">
        <f t="shared" si="219"/>
        <v>217.84</v>
      </c>
      <c r="AA142" s="116">
        <v>184</v>
      </c>
      <c r="AB142" s="116">
        <f t="shared" si="220"/>
        <v>98.84</v>
      </c>
      <c r="AC142" s="116">
        <v>119</v>
      </c>
      <c r="AD142" s="116">
        <v>121.38</v>
      </c>
      <c r="AE142" s="116">
        <v>108.14</v>
      </c>
      <c r="AF142" s="116">
        <v>13.24</v>
      </c>
      <c r="AG142" s="116">
        <v>121.38</v>
      </c>
      <c r="AH142" s="123" t="e">
        <f t="shared" si="221"/>
        <v>#REF!</v>
      </c>
      <c r="AI142" s="124" t="e">
        <f t="shared" si="222"/>
        <v>#REF!</v>
      </c>
      <c r="AJ142" s="123" t="e">
        <f t="shared" si="223"/>
        <v>#REF!</v>
      </c>
      <c r="AK142" s="22">
        <v>-85.16</v>
      </c>
      <c r="AL142" s="125" t="e">
        <f t="shared" si="224"/>
        <v>#REF!</v>
      </c>
      <c r="AM142" s="22"/>
      <c r="AN142" s="80" t="e">
        <f t="shared" si="225"/>
        <v>#REF!</v>
      </c>
    </row>
    <row r="143" spans="1:40" ht="16.5" customHeight="1">
      <c r="A143" s="65" t="s">
        <v>221</v>
      </c>
      <c r="B143" s="65" t="s">
        <v>114</v>
      </c>
      <c r="C143" s="93" t="s">
        <v>114</v>
      </c>
      <c r="D143" s="93" t="s">
        <v>114</v>
      </c>
      <c r="E143" s="95" t="s">
        <v>118</v>
      </c>
      <c r="F143" s="92"/>
      <c r="G143" s="90" t="e">
        <f>VLOOKUP(A143,#REF!,4,0)</f>
        <v>#REF!</v>
      </c>
      <c r="H143" s="90" t="e">
        <f>VLOOKUP(A143,#REF!,5,0)</f>
        <v>#REF!</v>
      </c>
      <c r="I143" s="90" t="e">
        <f>VLOOKUP(A143,#REF!,6,0)</f>
        <v>#REF!</v>
      </c>
      <c r="J143" s="107">
        <v>0.8</v>
      </c>
      <c r="K143" s="107">
        <f t="shared" si="208"/>
        <v>0.19999999999999996</v>
      </c>
      <c r="L143" s="110">
        <v>0.7</v>
      </c>
      <c r="M143" s="110">
        <v>0</v>
      </c>
      <c r="N143" s="110">
        <v>0.3</v>
      </c>
      <c r="O143" s="108" t="e">
        <f t="shared" si="209"/>
        <v>#REF!</v>
      </c>
      <c r="P143" s="108" t="e">
        <f t="shared" si="210"/>
        <v>#REF!</v>
      </c>
      <c r="Q143" s="108" t="e">
        <f t="shared" si="211"/>
        <v>#REF!</v>
      </c>
      <c r="R143" s="108" t="e">
        <f t="shared" si="212"/>
        <v>#REF!</v>
      </c>
      <c r="S143" s="108" t="e">
        <f t="shared" si="213"/>
        <v>#REF!</v>
      </c>
      <c r="T143" s="108" t="e">
        <f t="shared" si="214"/>
        <v>#REF!</v>
      </c>
      <c r="U143" s="115" t="e">
        <f t="shared" si="215"/>
        <v>#REF!</v>
      </c>
      <c r="V143" s="116" t="e">
        <f>VLOOKUP(A143,#REF!,7,0)</f>
        <v>#REF!</v>
      </c>
      <c r="W143" s="116" t="e">
        <f t="shared" si="216"/>
        <v>#REF!</v>
      </c>
      <c r="X143" s="116" t="e">
        <f t="shared" si="217"/>
        <v>#REF!</v>
      </c>
      <c r="Y143" s="116" t="e">
        <f t="shared" si="218"/>
        <v>#REF!</v>
      </c>
      <c r="Z143" s="116">
        <f t="shared" si="219"/>
        <v>309.26</v>
      </c>
      <c r="AA143" s="116">
        <v>26</v>
      </c>
      <c r="AB143" s="116">
        <f t="shared" si="220"/>
        <v>292.26</v>
      </c>
      <c r="AC143" s="116">
        <v>17</v>
      </c>
      <c r="AD143" s="116">
        <v>10.61</v>
      </c>
      <c r="AE143" s="116">
        <v>10.79</v>
      </c>
      <c r="AF143" s="116">
        <v>-0.18</v>
      </c>
      <c r="AG143" s="116">
        <v>10.61</v>
      </c>
      <c r="AH143" s="123" t="e">
        <f t="shared" si="221"/>
        <v>#REF!</v>
      </c>
      <c r="AI143" s="124" t="e">
        <f t="shared" si="222"/>
        <v>#REF!</v>
      </c>
      <c r="AJ143" s="123" t="e">
        <f t="shared" si="223"/>
        <v>#REF!</v>
      </c>
      <c r="AK143" s="22">
        <v>266.26</v>
      </c>
      <c r="AL143" s="125" t="e">
        <f t="shared" si="224"/>
        <v>#REF!</v>
      </c>
      <c r="AM143" s="127" t="e">
        <f>AK143-AH143-AC143</f>
        <v>#REF!</v>
      </c>
      <c r="AN143" s="80" t="e">
        <f t="shared" si="225"/>
        <v>#REF!</v>
      </c>
    </row>
    <row r="144" spans="1:40" ht="16.5" customHeight="1">
      <c r="A144" s="65" t="s">
        <v>222</v>
      </c>
      <c r="B144" s="65" t="s">
        <v>114</v>
      </c>
      <c r="C144" s="93" t="s">
        <v>114</v>
      </c>
      <c r="D144" s="93" t="s">
        <v>114</v>
      </c>
      <c r="E144" s="95" t="s">
        <v>122</v>
      </c>
      <c r="F144" s="92"/>
      <c r="G144" s="90" t="e">
        <f>VLOOKUP(A144,#REF!,4,0)</f>
        <v>#REF!</v>
      </c>
      <c r="H144" s="90" t="e">
        <f>VLOOKUP(A144,#REF!,5,0)</f>
        <v>#REF!</v>
      </c>
      <c r="I144" s="90" t="e">
        <f>VLOOKUP(A144,#REF!,6,0)</f>
        <v>#REF!</v>
      </c>
      <c r="J144" s="107">
        <v>0.8</v>
      </c>
      <c r="K144" s="107">
        <f t="shared" si="208"/>
        <v>0.19999999999999996</v>
      </c>
      <c r="L144" s="110">
        <v>0.8</v>
      </c>
      <c r="M144" s="110">
        <v>0</v>
      </c>
      <c r="N144" s="110">
        <v>0.2</v>
      </c>
      <c r="O144" s="108" t="e">
        <f t="shared" si="209"/>
        <v>#REF!</v>
      </c>
      <c r="P144" s="108" t="e">
        <f t="shared" si="210"/>
        <v>#REF!</v>
      </c>
      <c r="Q144" s="108" t="e">
        <f t="shared" si="211"/>
        <v>#REF!</v>
      </c>
      <c r="R144" s="108" t="e">
        <f t="shared" si="212"/>
        <v>#REF!</v>
      </c>
      <c r="S144" s="108" t="e">
        <f t="shared" si="213"/>
        <v>#REF!</v>
      </c>
      <c r="T144" s="108" t="e">
        <f t="shared" si="214"/>
        <v>#REF!</v>
      </c>
      <c r="U144" s="115" t="e">
        <f t="shared" si="215"/>
        <v>#REF!</v>
      </c>
      <c r="V144" s="116" t="e">
        <f>VLOOKUP(A144,#REF!,7,0)</f>
        <v>#REF!</v>
      </c>
      <c r="W144" s="116" t="e">
        <f t="shared" si="216"/>
        <v>#REF!</v>
      </c>
      <c r="X144" s="116" t="e">
        <f t="shared" si="217"/>
        <v>#REF!</v>
      </c>
      <c r="Y144" s="116" t="e">
        <f t="shared" si="218"/>
        <v>#REF!</v>
      </c>
      <c r="Z144" s="116">
        <f t="shared" si="219"/>
        <v>303.07</v>
      </c>
      <c r="AA144" s="116">
        <v>139</v>
      </c>
      <c r="AB144" s="116">
        <f t="shared" si="220"/>
        <v>213.07</v>
      </c>
      <c r="AC144" s="116">
        <v>90</v>
      </c>
      <c r="AD144" s="116">
        <v>49.67</v>
      </c>
      <c r="AE144" s="116">
        <v>53.74</v>
      </c>
      <c r="AF144" s="116">
        <v>-4.07</v>
      </c>
      <c r="AG144" s="116">
        <v>49.67</v>
      </c>
      <c r="AH144" s="123" t="e">
        <f t="shared" si="221"/>
        <v>#REF!</v>
      </c>
      <c r="AI144" s="124" t="e">
        <f t="shared" si="222"/>
        <v>#REF!</v>
      </c>
      <c r="AJ144" s="123" t="e">
        <f t="shared" si="223"/>
        <v>#REF!</v>
      </c>
      <c r="AK144" s="22">
        <v>74.069999999999993</v>
      </c>
      <c r="AL144" s="125" t="e">
        <f t="shared" si="224"/>
        <v>#REF!</v>
      </c>
      <c r="AM144" s="22"/>
      <c r="AN144" s="80" t="e">
        <f t="shared" si="225"/>
        <v>#REF!</v>
      </c>
    </row>
    <row r="145" spans="1:40" ht="16.5" customHeight="1">
      <c r="A145" s="65" t="s">
        <v>223</v>
      </c>
      <c r="B145" s="65" t="s">
        <v>114</v>
      </c>
      <c r="C145" s="65" t="s">
        <v>114</v>
      </c>
      <c r="D145" s="93" t="s">
        <v>114</v>
      </c>
      <c r="E145" s="95" t="s">
        <v>122</v>
      </c>
      <c r="F145" s="92"/>
      <c r="G145" s="90" t="e">
        <f>VLOOKUP(A145,#REF!,4,0)</f>
        <v>#REF!</v>
      </c>
      <c r="H145" s="90" t="e">
        <f>VLOOKUP(A145,#REF!,5,0)</f>
        <v>#REF!</v>
      </c>
      <c r="I145" s="90" t="e">
        <f>VLOOKUP(A145,#REF!,6,0)</f>
        <v>#REF!</v>
      </c>
      <c r="J145" s="107">
        <v>0.8</v>
      </c>
      <c r="K145" s="107">
        <f t="shared" si="208"/>
        <v>0.19999999999999996</v>
      </c>
      <c r="L145" s="110">
        <v>0.8</v>
      </c>
      <c r="M145" s="110">
        <v>0</v>
      </c>
      <c r="N145" s="110">
        <v>0.2</v>
      </c>
      <c r="O145" s="108" t="e">
        <f t="shared" si="209"/>
        <v>#REF!</v>
      </c>
      <c r="P145" s="108" t="e">
        <f t="shared" si="210"/>
        <v>#REF!</v>
      </c>
      <c r="Q145" s="108" t="e">
        <f t="shared" si="211"/>
        <v>#REF!</v>
      </c>
      <c r="R145" s="108" t="e">
        <f t="shared" si="212"/>
        <v>#REF!</v>
      </c>
      <c r="S145" s="108" t="e">
        <f t="shared" si="213"/>
        <v>#REF!</v>
      </c>
      <c r="T145" s="108" t="e">
        <f t="shared" si="214"/>
        <v>#REF!</v>
      </c>
      <c r="U145" s="115" t="e">
        <f t="shared" si="215"/>
        <v>#REF!</v>
      </c>
      <c r="V145" s="116" t="e">
        <f>VLOOKUP(A145,#REF!,7,0)</f>
        <v>#REF!</v>
      </c>
      <c r="W145" s="116" t="e">
        <f t="shared" si="216"/>
        <v>#REF!</v>
      </c>
      <c r="X145" s="116" t="e">
        <f t="shared" si="217"/>
        <v>#REF!</v>
      </c>
      <c r="Y145" s="116" t="e">
        <f t="shared" si="218"/>
        <v>#REF!</v>
      </c>
      <c r="Z145" s="116">
        <f t="shared" si="219"/>
        <v>497.29</v>
      </c>
      <c r="AA145" s="116">
        <v>245</v>
      </c>
      <c r="AB145" s="116">
        <f t="shared" si="220"/>
        <v>338.29</v>
      </c>
      <c r="AC145" s="116">
        <v>159</v>
      </c>
      <c r="AD145" s="116">
        <v>71.709999999999994</v>
      </c>
      <c r="AE145" s="116">
        <v>83.35</v>
      </c>
      <c r="AF145" s="116">
        <v>-11.64</v>
      </c>
      <c r="AG145" s="116">
        <v>71.709999999999994</v>
      </c>
      <c r="AH145" s="123" t="e">
        <f t="shared" si="221"/>
        <v>#REF!</v>
      </c>
      <c r="AI145" s="124" t="e">
        <f t="shared" si="222"/>
        <v>#REF!</v>
      </c>
      <c r="AJ145" s="123" t="e">
        <f t="shared" si="223"/>
        <v>#REF!</v>
      </c>
      <c r="AK145" s="22">
        <v>93.29</v>
      </c>
      <c r="AL145" s="125" t="e">
        <f t="shared" si="224"/>
        <v>#REF!</v>
      </c>
      <c r="AM145" s="22"/>
      <c r="AN145" s="80" t="e">
        <f t="shared" si="225"/>
        <v>#REF!</v>
      </c>
    </row>
    <row r="146" spans="1:40" s="73" customFormat="1" ht="16.5" customHeight="1">
      <c r="A146" s="54" t="s">
        <v>224</v>
      </c>
      <c r="B146" s="54"/>
      <c r="C146" s="54"/>
      <c r="D146" s="96"/>
      <c r="E146" s="96"/>
      <c r="F146" s="54"/>
      <c r="G146" s="97" t="e">
        <f>SUM(G148:G161)</f>
        <v>#REF!</v>
      </c>
      <c r="H146" s="97" t="e">
        <f>SUM(H148:H161)</f>
        <v>#REF!</v>
      </c>
      <c r="I146" s="97" t="e">
        <f>SUM(I148:I161)</f>
        <v>#REF!</v>
      </c>
      <c r="J146" s="111"/>
      <c r="K146" s="111"/>
      <c r="L146" s="111"/>
      <c r="M146" s="111"/>
      <c r="N146" s="111"/>
      <c r="O146" s="104" t="e">
        <f t="shared" ref="O146:AG146" si="226">SUM(O148:O161)</f>
        <v>#REF!</v>
      </c>
      <c r="P146" s="104" t="e">
        <f t="shared" si="226"/>
        <v>#REF!</v>
      </c>
      <c r="Q146" s="104" t="e">
        <f t="shared" si="226"/>
        <v>#REF!</v>
      </c>
      <c r="R146" s="104" t="e">
        <f t="shared" si="226"/>
        <v>#REF!</v>
      </c>
      <c r="S146" s="104" t="e">
        <f t="shared" si="226"/>
        <v>#REF!</v>
      </c>
      <c r="T146" s="104" t="e">
        <f t="shared" si="226"/>
        <v>#REF!</v>
      </c>
      <c r="U146" s="104" t="e">
        <f t="shared" si="226"/>
        <v>#REF!</v>
      </c>
      <c r="V146" s="104" t="e">
        <f t="shared" si="226"/>
        <v>#REF!</v>
      </c>
      <c r="W146" s="104" t="e">
        <f t="shared" si="226"/>
        <v>#REF!</v>
      </c>
      <c r="X146" s="104" t="e">
        <f t="shared" si="226"/>
        <v>#REF!</v>
      </c>
      <c r="Y146" s="104" t="e">
        <f t="shared" si="226"/>
        <v>#REF!</v>
      </c>
      <c r="Z146" s="104">
        <f t="shared" si="226"/>
        <v>1641.1399999999999</v>
      </c>
      <c r="AA146" s="104">
        <f t="shared" si="226"/>
        <v>673</v>
      </c>
      <c r="AB146" s="104">
        <f t="shared" si="226"/>
        <v>1116.1400000000001</v>
      </c>
      <c r="AC146" s="104">
        <f t="shared" si="226"/>
        <v>525</v>
      </c>
      <c r="AD146" s="104">
        <f t="shared" si="226"/>
        <v>223.51</v>
      </c>
      <c r="AE146" s="104">
        <f t="shared" si="226"/>
        <v>252.92</v>
      </c>
      <c r="AF146" s="104">
        <f t="shared" si="226"/>
        <v>-29.41</v>
      </c>
      <c r="AG146" s="104">
        <f t="shared" si="226"/>
        <v>223.51</v>
      </c>
      <c r="AH146" s="104" t="e">
        <f t="shared" ref="AH146:AM146" si="227">SUM(AH148:AH161)</f>
        <v>#REF!</v>
      </c>
      <c r="AI146" s="104" t="e">
        <f t="shared" si="227"/>
        <v>#REF!</v>
      </c>
      <c r="AJ146" s="104" t="e">
        <f t="shared" si="227"/>
        <v>#REF!</v>
      </c>
      <c r="AK146" s="104">
        <f t="shared" si="227"/>
        <v>443.14</v>
      </c>
      <c r="AL146" s="128" t="e">
        <f t="shared" si="227"/>
        <v>#REF!</v>
      </c>
      <c r="AM146" s="104" t="e">
        <f t="shared" si="227"/>
        <v>#REF!</v>
      </c>
    </row>
    <row r="147" spans="1:40" s="73" customFormat="1" ht="24" customHeight="1">
      <c r="A147" s="54" t="s">
        <v>102</v>
      </c>
      <c r="B147" s="54"/>
      <c r="C147" s="54"/>
      <c r="D147" s="96"/>
      <c r="E147" s="96"/>
      <c r="F147" s="54"/>
      <c r="G147" s="97" t="e">
        <f>SUM(G148:G149)</f>
        <v>#REF!</v>
      </c>
      <c r="H147" s="97" t="e">
        <f>SUM(H148:H149)</f>
        <v>#REF!</v>
      </c>
      <c r="I147" s="97" t="e">
        <f>SUM(I148:I149)</f>
        <v>#REF!</v>
      </c>
      <c r="J147" s="111"/>
      <c r="K147" s="111"/>
      <c r="L147" s="111"/>
      <c r="M147" s="111"/>
      <c r="N147" s="111"/>
      <c r="O147" s="104" t="e">
        <f t="shared" ref="O147:AG147" si="228">SUM(O148:O149)</f>
        <v>#REF!</v>
      </c>
      <c r="P147" s="104" t="e">
        <f t="shared" si="228"/>
        <v>#REF!</v>
      </c>
      <c r="Q147" s="104" t="e">
        <f t="shared" si="228"/>
        <v>#REF!</v>
      </c>
      <c r="R147" s="104" t="e">
        <f t="shared" si="228"/>
        <v>#REF!</v>
      </c>
      <c r="S147" s="104" t="e">
        <f t="shared" si="228"/>
        <v>#REF!</v>
      </c>
      <c r="T147" s="104" t="e">
        <f t="shared" si="228"/>
        <v>#REF!</v>
      </c>
      <c r="U147" s="104" t="e">
        <f t="shared" si="228"/>
        <v>#REF!</v>
      </c>
      <c r="V147" s="104" t="e">
        <f t="shared" si="228"/>
        <v>#REF!</v>
      </c>
      <c r="W147" s="104" t="e">
        <f t="shared" si="228"/>
        <v>#REF!</v>
      </c>
      <c r="X147" s="104" t="e">
        <f t="shared" si="228"/>
        <v>#REF!</v>
      </c>
      <c r="Y147" s="104" t="e">
        <f t="shared" si="228"/>
        <v>#REF!</v>
      </c>
      <c r="Z147" s="104">
        <f t="shared" si="228"/>
        <v>126.91000000000001</v>
      </c>
      <c r="AA147" s="104">
        <f t="shared" si="228"/>
        <v>48</v>
      </c>
      <c r="AB147" s="104">
        <f t="shared" si="228"/>
        <v>113.91</v>
      </c>
      <c r="AC147" s="104">
        <f t="shared" si="228"/>
        <v>13</v>
      </c>
      <c r="AD147" s="104">
        <f t="shared" si="228"/>
        <v>43.07</v>
      </c>
      <c r="AE147" s="104">
        <f t="shared" si="228"/>
        <v>39.370000000000005</v>
      </c>
      <c r="AF147" s="104">
        <f t="shared" si="228"/>
        <v>3.7</v>
      </c>
      <c r="AG147" s="104">
        <f t="shared" si="228"/>
        <v>43.07</v>
      </c>
      <c r="AH147" s="104" t="e">
        <f t="shared" ref="AH147:AM147" si="229">SUM(AH148:AH149)</f>
        <v>#REF!</v>
      </c>
      <c r="AI147" s="104" t="e">
        <f t="shared" si="229"/>
        <v>#REF!</v>
      </c>
      <c r="AJ147" s="104" t="e">
        <f t="shared" si="229"/>
        <v>#REF!</v>
      </c>
      <c r="AK147" s="104">
        <f t="shared" si="229"/>
        <v>65.91</v>
      </c>
      <c r="AL147" s="128" t="e">
        <f t="shared" si="229"/>
        <v>#REF!</v>
      </c>
      <c r="AM147" s="104" t="e">
        <f t="shared" si="229"/>
        <v>#REF!</v>
      </c>
    </row>
    <row r="148" spans="1:40" ht="16.5" customHeight="1">
      <c r="A148" s="65" t="s">
        <v>225</v>
      </c>
      <c r="B148" s="65"/>
      <c r="C148" s="65" t="s">
        <v>114</v>
      </c>
      <c r="D148" s="93"/>
      <c r="E148" s="93"/>
      <c r="F148" s="92"/>
      <c r="G148" s="90" t="e">
        <f>VLOOKUP(A148,#REF!,4,0)</f>
        <v>#REF!</v>
      </c>
      <c r="H148" s="90" t="e">
        <f>VLOOKUP(A148,#REF!,5,0)</f>
        <v>#REF!</v>
      </c>
      <c r="I148" s="90" t="e">
        <f>VLOOKUP(A148,#REF!,6,0)</f>
        <v>#REF!</v>
      </c>
      <c r="J148" s="107">
        <v>0.6</v>
      </c>
      <c r="K148" s="107">
        <f t="shared" ref="K148:K161" si="230">1-J148</f>
        <v>0.4</v>
      </c>
      <c r="L148" s="108">
        <v>0</v>
      </c>
      <c r="M148" s="108">
        <v>1</v>
      </c>
      <c r="N148" s="108">
        <v>0</v>
      </c>
      <c r="O148" s="108" t="e">
        <f t="shared" si="209"/>
        <v>#REF!</v>
      </c>
      <c r="P148" s="108" t="e">
        <f t="shared" ref="P148:P161" si="231">ROUND(J148*(H148*0.2+I148*0.16),2)</f>
        <v>#REF!</v>
      </c>
      <c r="Q148" s="108" t="e">
        <f t="shared" ref="Q148:Q161" si="232">ROUND(K148*L148*(H148*0.2+I148*0.16),2)</f>
        <v>#REF!</v>
      </c>
      <c r="R148" s="108" t="e">
        <f t="shared" ref="R148:R161" si="233">ROUND(K148*M148*(H148*0.2+I148*0.16),2)</f>
        <v>#REF!</v>
      </c>
      <c r="S148" s="108" t="e">
        <f t="shared" ref="S148:S161" si="234">ROUND(K148*N148*(H148*0.2+I148*0.16),2)</f>
        <v>#REF!</v>
      </c>
      <c r="T148" s="108" t="e">
        <f t="shared" ref="T148:T161" si="235">R148+S148</f>
        <v>#REF!</v>
      </c>
      <c r="U148" s="115" t="e">
        <f t="shared" ref="U148:U161" si="236">ROUND((H148*0.2+I148*0.16),2)</f>
        <v>#REF!</v>
      </c>
      <c r="V148" s="116" t="e">
        <f>VLOOKUP(A148,#REF!,7,0)</f>
        <v>#REF!</v>
      </c>
      <c r="W148" s="116" t="e">
        <f t="shared" ref="W148:W161" si="237">X148+Y148</f>
        <v>#REF!</v>
      </c>
      <c r="X148" s="116" t="e">
        <f t="shared" ref="X148:X161" si="238">P148+V148</f>
        <v>#REF!</v>
      </c>
      <c r="Y148" s="116" t="e">
        <f t="shared" ref="Y148:Y161" si="239">Q148</f>
        <v>#REF!</v>
      </c>
      <c r="Z148" s="116">
        <f t="shared" ref="Z148:Z161" si="240">AB148+AC148</f>
        <v>65.990000000000009</v>
      </c>
      <c r="AA148" s="116">
        <v>25</v>
      </c>
      <c r="AB148" s="116">
        <f t="shared" ref="AB148:AB161" si="241">AA148+AK148</f>
        <v>58.99</v>
      </c>
      <c r="AC148" s="116">
        <v>7</v>
      </c>
      <c r="AD148" s="116">
        <v>26.51</v>
      </c>
      <c r="AE148" s="116">
        <v>23.89</v>
      </c>
      <c r="AF148" s="116">
        <v>2.62</v>
      </c>
      <c r="AG148" s="116">
        <v>26.51</v>
      </c>
      <c r="AH148" s="123" t="e">
        <f t="shared" ref="AH148:AH161" si="242">AI148+AJ148</f>
        <v>#REF!</v>
      </c>
      <c r="AI148" s="124" t="e">
        <f t="shared" ref="AI148:AI161" si="243">P148-AA148+V148</f>
        <v>#REF!</v>
      </c>
      <c r="AJ148" s="123" t="e">
        <f t="shared" ref="AJ148:AJ161" si="244">Q148-AC148</f>
        <v>#REF!</v>
      </c>
      <c r="AK148" s="22">
        <v>33.99</v>
      </c>
      <c r="AL148" s="125" t="e">
        <f t="shared" ref="AL148:AL161" si="245">W148-Z148</f>
        <v>#REF!</v>
      </c>
      <c r="AM148" s="127" t="e">
        <f>AK148-AI148</f>
        <v>#REF!</v>
      </c>
      <c r="AN148" s="80" t="e">
        <f t="shared" ref="AN148:AN161" si="246">AL148+AC148</f>
        <v>#REF!</v>
      </c>
    </row>
    <row r="149" spans="1:40" ht="16.5" customHeight="1">
      <c r="A149" s="65" t="s">
        <v>226</v>
      </c>
      <c r="B149" s="98"/>
      <c r="C149" s="93" t="s">
        <v>114</v>
      </c>
      <c r="D149" s="93" t="s">
        <v>105</v>
      </c>
      <c r="E149" s="93" t="s">
        <v>122</v>
      </c>
      <c r="F149" s="92"/>
      <c r="G149" s="90" t="e">
        <f>VLOOKUP(A149,#REF!,4,0)</f>
        <v>#REF!</v>
      </c>
      <c r="H149" s="90" t="e">
        <f>VLOOKUP(A149,#REF!,5,0)</f>
        <v>#REF!</v>
      </c>
      <c r="I149" s="90" t="e">
        <f>VLOOKUP(A149,#REF!,6,0)</f>
        <v>#REF!</v>
      </c>
      <c r="J149" s="107">
        <v>0.6</v>
      </c>
      <c r="K149" s="107">
        <f t="shared" si="230"/>
        <v>0.4</v>
      </c>
      <c r="L149" s="110">
        <v>0.6</v>
      </c>
      <c r="M149" s="108">
        <v>0.4</v>
      </c>
      <c r="N149" s="108"/>
      <c r="O149" s="108" t="e">
        <f t="shared" si="209"/>
        <v>#REF!</v>
      </c>
      <c r="P149" s="108" t="e">
        <f t="shared" si="231"/>
        <v>#REF!</v>
      </c>
      <c r="Q149" s="108" t="e">
        <f t="shared" si="232"/>
        <v>#REF!</v>
      </c>
      <c r="R149" s="108" t="e">
        <f t="shared" si="233"/>
        <v>#REF!</v>
      </c>
      <c r="S149" s="108" t="e">
        <f t="shared" si="234"/>
        <v>#REF!</v>
      </c>
      <c r="T149" s="108" t="e">
        <f t="shared" si="235"/>
        <v>#REF!</v>
      </c>
      <c r="U149" s="115" t="e">
        <f t="shared" si="236"/>
        <v>#REF!</v>
      </c>
      <c r="V149" s="116" t="e">
        <f>VLOOKUP(A149,#REF!,7,0)</f>
        <v>#REF!</v>
      </c>
      <c r="W149" s="116" t="e">
        <f t="shared" si="237"/>
        <v>#REF!</v>
      </c>
      <c r="X149" s="116" t="e">
        <f t="shared" si="238"/>
        <v>#REF!</v>
      </c>
      <c r="Y149" s="116" t="e">
        <f t="shared" si="239"/>
        <v>#REF!</v>
      </c>
      <c r="Z149" s="116">
        <f t="shared" si="240"/>
        <v>60.92</v>
      </c>
      <c r="AA149" s="116">
        <v>23</v>
      </c>
      <c r="AB149" s="116">
        <f t="shared" si="241"/>
        <v>54.92</v>
      </c>
      <c r="AC149" s="116">
        <v>6</v>
      </c>
      <c r="AD149" s="116">
        <v>16.559999999999999</v>
      </c>
      <c r="AE149" s="116">
        <v>15.48</v>
      </c>
      <c r="AF149" s="116">
        <v>1.08</v>
      </c>
      <c r="AG149" s="116">
        <v>16.559999999999999</v>
      </c>
      <c r="AH149" s="123" t="e">
        <f t="shared" si="242"/>
        <v>#REF!</v>
      </c>
      <c r="AI149" s="124" t="e">
        <f t="shared" si="243"/>
        <v>#REF!</v>
      </c>
      <c r="AJ149" s="123" t="e">
        <f t="shared" si="244"/>
        <v>#REF!</v>
      </c>
      <c r="AK149" s="22">
        <v>31.92</v>
      </c>
      <c r="AL149" s="125" t="e">
        <f t="shared" si="245"/>
        <v>#REF!</v>
      </c>
      <c r="AM149" s="22"/>
      <c r="AN149" s="80" t="e">
        <f t="shared" si="246"/>
        <v>#REF!</v>
      </c>
    </row>
    <row r="150" spans="1:40" ht="16.5" customHeight="1">
      <c r="A150" s="65" t="s">
        <v>227</v>
      </c>
      <c r="B150" s="65" t="s">
        <v>114</v>
      </c>
      <c r="C150" s="65" t="s">
        <v>114</v>
      </c>
      <c r="D150" s="93" t="s">
        <v>114</v>
      </c>
      <c r="E150" s="95" t="s">
        <v>122</v>
      </c>
      <c r="F150" s="92" t="s">
        <v>114</v>
      </c>
      <c r="G150" s="90" t="e">
        <f>VLOOKUP(A150,#REF!,4,0)</f>
        <v>#REF!</v>
      </c>
      <c r="H150" s="90" t="e">
        <f>VLOOKUP(A150,#REF!,5,0)</f>
        <v>#REF!</v>
      </c>
      <c r="I150" s="90" t="e">
        <f>VLOOKUP(A150,#REF!,6,0)</f>
        <v>#REF!</v>
      </c>
      <c r="J150" s="107">
        <v>0.8</v>
      </c>
      <c r="K150" s="107">
        <f t="shared" si="230"/>
        <v>0.19999999999999996</v>
      </c>
      <c r="L150" s="110">
        <v>0.8</v>
      </c>
      <c r="M150" s="110">
        <v>0</v>
      </c>
      <c r="N150" s="110">
        <v>0.2</v>
      </c>
      <c r="O150" s="108" t="e">
        <f t="shared" si="209"/>
        <v>#REF!</v>
      </c>
      <c r="P150" s="108" t="e">
        <f t="shared" si="231"/>
        <v>#REF!</v>
      </c>
      <c r="Q150" s="108" t="e">
        <f t="shared" si="232"/>
        <v>#REF!</v>
      </c>
      <c r="R150" s="108" t="e">
        <f t="shared" si="233"/>
        <v>#REF!</v>
      </c>
      <c r="S150" s="108" t="e">
        <f t="shared" si="234"/>
        <v>#REF!</v>
      </c>
      <c r="T150" s="108" t="e">
        <f t="shared" si="235"/>
        <v>#REF!</v>
      </c>
      <c r="U150" s="115" t="e">
        <f t="shared" si="236"/>
        <v>#REF!</v>
      </c>
      <c r="V150" s="116" t="e">
        <f>VLOOKUP(A150,#REF!,7,0)</f>
        <v>#REF!</v>
      </c>
      <c r="W150" s="116" t="e">
        <f t="shared" si="237"/>
        <v>#REF!</v>
      </c>
      <c r="X150" s="116" t="e">
        <f t="shared" si="238"/>
        <v>#REF!</v>
      </c>
      <c r="Y150" s="116" t="e">
        <f t="shared" si="239"/>
        <v>#REF!</v>
      </c>
      <c r="Z150" s="116">
        <f t="shared" si="240"/>
        <v>266.72000000000003</v>
      </c>
      <c r="AA150" s="116">
        <v>104</v>
      </c>
      <c r="AB150" s="116">
        <f t="shared" si="241"/>
        <v>170.72</v>
      </c>
      <c r="AC150" s="116">
        <v>96</v>
      </c>
      <c r="AD150" s="116">
        <v>39.28</v>
      </c>
      <c r="AE150" s="116">
        <v>41.53</v>
      </c>
      <c r="AF150" s="116">
        <v>-2.25</v>
      </c>
      <c r="AG150" s="116">
        <v>39.28</v>
      </c>
      <c r="AH150" s="123" t="e">
        <f t="shared" si="242"/>
        <v>#REF!</v>
      </c>
      <c r="AI150" s="124" t="e">
        <f t="shared" si="243"/>
        <v>#REF!</v>
      </c>
      <c r="AJ150" s="123" t="e">
        <f t="shared" si="244"/>
        <v>#REF!</v>
      </c>
      <c r="AK150" s="22">
        <v>66.72</v>
      </c>
      <c r="AL150" s="125" t="e">
        <f t="shared" si="245"/>
        <v>#REF!</v>
      </c>
      <c r="AM150" s="22"/>
      <c r="AN150" s="80" t="e">
        <f t="shared" si="246"/>
        <v>#REF!</v>
      </c>
    </row>
    <row r="151" spans="1:40" ht="16.5" customHeight="1">
      <c r="A151" s="65" t="s">
        <v>228</v>
      </c>
      <c r="B151" s="99"/>
      <c r="C151" s="65" t="s">
        <v>114</v>
      </c>
      <c r="D151" s="93" t="s">
        <v>114</v>
      </c>
      <c r="E151" s="95" t="s">
        <v>122</v>
      </c>
      <c r="F151" s="92"/>
      <c r="G151" s="90" t="e">
        <f>VLOOKUP(A151,#REF!,4,0)</f>
        <v>#REF!</v>
      </c>
      <c r="H151" s="90" t="e">
        <f>VLOOKUP(A151,#REF!,5,0)</f>
        <v>#REF!</v>
      </c>
      <c r="I151" s="90" t="e">
        <f>VLOOKUP(A151,#REF!,6,0)</f>
        <v>#REF!</v>
      </c>
      <c r="J151" s="107">
        <v>0.6</v>
      </c>
      <c r="K151" s="107">
        <f t="shared" si="230"/>
        <v>0.4</v>
      </c>
      <c r="L151" s="110">
        <v>0.8</v>
      </c>
      <c r="M151" s="110">
        <v>0</v>
      </c>
      <c r="N151" s="110">
        <v>0.2</v>
      </c>
      <c r="O151" s="108" t="e">
        <f t="shared" si="209"/>
        <v>#REF!</v>
      </c>
      <c r="P151" s="108" t="e">
        <f t="shared" si="231"/>
        <v>#REF!</v>
      </c>
      <c r="Q151" s="108" t="e">
        <f t="shared" si="232"/>
        <v>#REF!</v>
      </c>
      <c r="R151" s="108" t="e">
        <f t="shared" si="233"/>
        <v>#REF!</v>
      </c>
      <c r="S151" s="108" t="e">
        <f t="shared" si="234"/>
        <v>#REF!</v>
      </c>
      <c r="T151" s="108" t="e">
        <f t="shared" si="235"/>
        <v>#REF!</v>
      </c>
      <c r="U151" s="115" t="e">
        <f t="shared" si="236"/>
        <v>#REF!</v>
      </c>
      <c r="V151" s="116" t="e">
        <f>VLOOKUP(A151,#REF!,7,0)</f>
        <v>#REF!</v>
      </c>
      <c r="W151" s="116" t="e">
        <f t="shared" si="237"/>
        <v>#REF!</v>
      </c>
      <c r="X151" s="116" t="e">
        <f t="shared" si="238"/>
        <v>#REF!</v>
      </c>
      <c r="Y151" s="116" t="e">
        <f t="shared" si="239"/>
        <v>#REF!</v>
      </c>
      <c r="Z151" s="116">
        <f t="shared" si="240"/>
        <v>129.47</v>
      </c>
      <c r="AA151" s="116">
        <v>50</v>
      </c>
      <c r="AB151" s="116">
        <f t="shared" si="241"/>
        <v>96.47</v>
      </c>
      <c r="AC151" s="116">
        <v>33</v>
      </c>
      <c r="AD151" s="116">
        <v>28.95</v>
      </c>
      <c r="AE151" s="116">
        <v>26.66</v>
      </c>
      <c r="AF151" s="116">
        <v>2.29</v>
      </c>
      <c r="AG151" s="116">
        <v>28.95</v>
      </c>
      <c r="AH151" s="123" t="e">
        <f t="shared" si="242"/>
        <v>#REF!</v>
      </c>
      <c r="AI151" s="124" t="e">
        <f t="shared" si="243"/>
        <v>#REF!</v>
      </c>
      <c r="AJ151" s="123" t="e">
        <f t="shared" si="244"/>
        <v>#REF!</v>
      </c>
      <c r="AK151" s="22">
        <v>46.47</v>
      </c>
      <c r="AL151" s="125" t="e">
        <f t="shared" si="245"/>
        <v>#REF!</v>
      </c>
      <c r="AM151" s="22"/>
      <c r="AN151" s="80" t="e">
        <f t="shared" si="246"/>
        <v>#REF!</v>
      </c>
    </row>
    <row r="152" spans="1:40" ht="16.5" customHeight="1">
      <c r="A152" s="65" t="s">
        <v>229</v>
      </c>
      <c r="B152" s="99"/>
      <c r="C152" s="93" t="s">
        <v>114</v>
      </c>
      <c r="D152" s="93" t="s">
        <v>114</v>
      </c>
      <c r="E152" s="95" t="s">
        <v>122</v>
      </c>
      <c r="F152" s="92"/>
      <c r="G152" s="90" t="e">
        <f>VLOOKUP(A152,#REF!,4,0)</f>
        <v>#REF!</v>
      </c>
      <c r="H152" s="90" t="e">
        <f>VLOOKUP(A152,#REF!,5,0)</f>
        <v>#REF!</v>
      </c>
      <c r="I152" s="90" t="e">
        <f>VLOOKUP(A152,#REF!,6,0)</f>
        <v>#REF!</v>
      </c>
      <c r="J152" s="107">
        <v>0.6</v>
      </c>
      <c r="K152" s="107">
        <f t="shared" si="230"/>
        <v>0.4</v>
      </c>
      <c r="L152" s="110">
        <v>0.8</v>
      </c>
      <c r="M152" s="110">
        <v>0</v>
      </c>
      <c r="N152" s="110">
        <v>0.2</v>
      </c>
      <c r="O152" s="108" t="e">
        <f t="shared" si="209"/>
        <v>#REF!</v>
      </c>
      <c r="P152" s="108" t="e">
        <f t="shared" si="231"/>
        <v>#REF!</v>
      </c>
      <c r="Q152" s="108" t="e">
        <f t="shared" si="232"/>
        <v>#REF!</v>
      </c>
      <c r="R152" s="108" t="e">
        <f t="shared" si="233"/>
        <v>#REF!</v>
      </c>
      <c r="S152" s="108" t="e">
        <f t="shared" si="234"/>
        <v>#REF!</v>
      </c>
      <c r="T152" s="108" t="e">
        <f t="shared" si="235"/>
        <v>#REF!</v>
      </c>
      <c r="U152" s="115" t="e">
        <f t="shared" si="236"/>
        <v>#REF!</v>
      </c>
      <c r="V152" s="116" t="e">
        <f>VLOOKUP(A152,#REF!,7,0)</f>
        <v>#REF!</v>
      </c>
      <c r="W152" s="116" t="e">
        <f t="shared" si="237"/>
        <v>#REF!</v>
      </c>
      <c r="X152" s="116" t="e">
        <f t="shared" si="238"/>
        <v>#REF!</v>
      </c>
      <c r="Y152" s="116" t="e">
        <f t="shared" si="239"/>
        <v>#REF!</v>
      </c>
      <c r="Z152" s="116">
        <f t="shared" si="240"/>
        <v>224.76</v>
      </c>
      <c r="AA152" s="116">
        <v>102</v>
      </c>
      <c r="AB152" s="116">
        <f t="shared" si="241"/>
        <v>158.76</v>
      </c>
      <c r="AC152" s="116">
        <v>66</v>
      </c>
      <c r="AD152" s="116">
        <v>19.09</v>
      </c>
      <c r="AE152" s="116">
        <v>27.09</v>
      </c>
      <c r="AF152" s="116">
        <v>-8</v>
      </c>
      <c r="AG152" s="116">
        <v>19.09</v>
      </c>
      <c r="AH152" s="123" t="e">
        <f t="shared" si="242"/>
        <v>#REF!</v>
      </c>
      <c r="AI152" s="124" t="e">
        <f t="shared" si="243"/>
        <v>#REF!</v>
      </c>
      <c r="AJ152" s="123" t="e">
        <f t="shared" si="244"/>
        <v>#REF!</v>
      </c>
      <c r="AK152" s="22">
        <v>56.76</v>
      </c>
      <c r="AL152" s="125" t="e">
        <f t="shared" si="245"/>
        <v>#REF!</v>
      </c>
      <c r="AM152" s="22"/>
      <c r="AN152" s="80" t="e">
        <f t="shared" si="246"/>
        <v>#REF!</v>
      </c>
    </row>
    <row r="153" spans="1:40" ht="16.5" customHeight="1">
      <c r="A153" s="65" t="s">
        <v>230</v>
      </c>
      <c r="B153" s="65" t="s">
        <v>114</v>
      </c>
      <c r="C153" s="65" t="s">
        <v>114</v>
      </c>
      <c r="D153" s="93" t="s">
        <v>114</v>
      </c>
      <c r="E153" s="95" t="s">
        <v>122</v>
      </c>
      <c r="F153" s="92" t="s">
        <v>114</v>
      </c>
      <c r="G153" s="90" t="e">
        <f>VLOOKUP(A153,#REF!,4,0)</f>
        <v>#REF!</v>
      </c>
      <c r="H153" s="90" t="e">
        <f>VLOOKUP(A153,#REF!,5,0)</f>
        <v>#REF!</v>
      </c>
      <c r="I153" s="90" t="e">
        <f>VLOOKUP(A153,#REF!,6,0)</f>
        <v>#REF!</v>
      </c>
      <c r="J153" s="107">
        <v>0.8</v>
      </c>
      <c r="K153" s="107">
        <f t="shared" si="230"/>
        <v>0.19999999999999996</v>
      </c>
      <c r="L153" s="110">
        <v>0.8</v>
      </c>
      <c r="M153" s="110">
        <v>0</v>
      </c>
      <c r="N153" s="110">
        <v>0.2</v>
      </c>
      <c r="O153" s="108" t="e">
        <f t="shared" si="209"/>
        <v>#REF!</v>
      </c>
      <c r="P153" s="108" t="e">
        <f t="shared" si="231"/>
        <v>#REF!</v>
      </c>
      <c r="Q153" s="108" t="e">
        <f t="shared" si="232"/>
        <v>#REF!</v>
      </c>
      <c r="R153" s="108" t="e">
        <f t="shared" si="233"/>
        <v>#REF!</v>
      </c>
      <c r="S153" s="108" t="e">
        <f t="shared" si="234"/>
        <v>#REF!</v>
      </c>
      <c r="T153" s="108" t="e">
        <f t="shared" si="235"/>
        <v>#REF!</v>
      </c>
      <c r="U153" s="115" t="e">
        <f t="shared" si="236"/>
        <v>#REF!</v>
      </c>
      <c r="V153" s="116" t="e">
        <f>VLOOKUP(A153,#REF!,7,0)</f>
        <v>#REF!</v>
      </c>
      <c r="W153" s="116" t="e">
        <f t="shared" si="237"/>
        <v>#REF!</v>
      </c>
      <c r="X153" s="116" t="e">
        <f t="shared" si="238"/>
        <v>#REF!</v>
      </c>
      <c r="Y153" s="116" t="e">
        <f t="shared" si="239"/>
        <v>#REF!</v>
      </c>
      <c r="Z153" s="116">
        <f t="shared" si="240"/>
        <v>136.13</v>
      </c>
      <c r="AA153" s="116">
        <v>62</v>
      </c>
      <c r="AB153" s="116">
        <f t="shared" si="241"/>
        <v>79.13</v>
      </c>
      <c r="AC153" s="116">
        <v>57</v>
      </c>
      <c r="AD153" s="116">
        <v>-0.68</v>
      </c>
      <c r="AE153" s="116">
        <v>10.32</v>
      </c>
      <c r="AF153" s="116">
        <v>-11</v>
      </c>
      <c r="AG153" s="116">
        <v>-0.68</v>
      </c>
      <c r="AH153" s="123" t="e">
        <f t="shared" si="242"/>
        <v>#REF!</v>
      </c>
      <c r="AI153" s="124" t="e">
        <f t="shared" si="243"/>
        <v>#REF!</v>
      </c>
      <c r="AJ153" s="123" t="e">
        <f t="shared" si="244"/>
        <v>#REF!</v>
      </c>
      <c r="AK153" s="22">
        <v>17.13</v>
      </c>
      <c r="AL153" s="125" t="e">
        <f t="shared" si="245"/>
        <v>#REF!</v>
      </c>
      <c r="AM153" s="22"/>
      <c r="AN153" s="80" t="e">
        <f t="shared" si="246"/>
        <v>#REF!</v>
      </c>
    </row>
    <row r="154" spans="1:40" ht="16.5" customHeight="1">
      <c r="A154" s="65" t="s">
        <v>231</v>
      </c>
      <c r="B154" s="65" t="s">
        <v>114</v>
      </c>
      <c r="C154" s="65" t="s">
        <v>114</v>
      </c>
      <c r="D154" s="93" t="s">
        <v>114</v>
      </c>
      <c r="E154" s="95" t="s">
        <v>122</v>
      </c>
      <c r="F154" s="92" t="s">
        <v>114</v>
      </c>
      <c r="G154" s="90" t="e">
        <f>VLOOKUP(A154,#REF!,4,0)</f>
        <v>#REF!</v>
      </c>
      <c r="H154" s="90" t="e">
        <f>VLOOKUP(A154,#REF!,5,0)</f>
        <v>#REF!</v>
      </c>
      <c r="I154" s="90" t="e">
        <f>VLOOKUP(A154,#REF!,6,0)</f>
        <v>#REF!</v>
      </c>
      <c r="J154" s="107">
        <v>0.8</v>
      </c>
      <c r="K154" s="107">
        <f t="shared" si="230"/>
        <v>0.19999999999999996</v>
      </c>
      <c r="L154" s="110">
        <v>0.8</v>
      </c>
      <c r="M154" s="110">
        <v>0</v>
      </c>
      <c r="N154" s="110">
        <v>0.2</v>
      </c>
      <c r="O154" s="108" t="e">
        <f t="shared" si="209"/>
        <v>#REF!</v>
      </c>
      <c r="P154" s="108" t="e">
        <f t="shared" si="231"/>
        <v>#REF!</v>
      </c>
      <c r="Q154" s="108" t="e">
        <f t="shared" si="232"/>
        <v>#REF!</v>
      </c>
      <c r="R154" s="108" t="e">
        <f t="shared" si="233"/>
        <v>#REF!</v>
      </c>
      <c r="S154" s="108" t="e">
        <f t="shared" si="234"/>
        <v>#REF!</v>
      </c>
      <c r="T154" s="108" t="e">
        <f t="shared" si="235"/>
        <v>#REF!</v>
      </c>
      <c r="U154" s="115" t="e">
        <f t="shared" si="236"/>
        <v>#REF!</v>
      </c>
      <c r="V154" s="116" t="e">
        <f>VLOOKUP(A154,#REF!,7,0)</f>
        <v>#REF!</v>
      </c>
      <c r="W154" s="116" t="e">
        <f t="shared" si="237"/>
        <v>#REF!</v>
      </c>
      <c r="X154" s="116" t="e">
        <f t="shared" si="238"/>
        <v>#REF!</v>
      </c>
      <c r="Y154" s="116" t="e">
        <f t="shared" si="239"/>
        <v>#REF!</v>
      </c>
      <c r="Z154" s="116">
        <f t="shared" si="240"/>
        <v>127.33</v>
      </c>
      <c r="AA154" s="116">
        <v>37</v>
      </c>
      <c r="AB154" s="116">
        <f t="shared" si="241"/>
        <v>93.33</v>
      </c>
      <c r="AC154" s="116">
        <v>34</v>
      </c>
      <c r="AD154" s="116">
        <v>38.69</v>
      </c>
      <c r="AE154" s="116">
        <v>29.57</v>
      </c>
      <c r="AF154" s="116">
        <v>9.1199999999999992</v>
      </c>
      <c r="AG154" s="116">
        <v>38.69</v>
      </c>
      <c r="AH154" s="123" t="e">
        <f t="shared" si="242"/>
        <v>#REF!</v>
      </c>
      <c r="AI154" s="124" t="e">
        <f t="shared" si="243"/>
        <v>#REF!</v>
      </c>
      <c r="AJ154" s="123" t="e">
        <f t="shared" si="244"/>
        <v>#REF!</v>
      </c>
      <c r="AK154" s="22">
        <v>56.33</v>
      </c>
      <c r="AL154" s="125" t="e">
        <f t="shared" si="245"/>
        <v>#REF!</v>
      </c>
      <c r="AM154" s="22"/>
      <c r="AN154" s="80" t="e">
        <f t="shared" si="246"/>
        <v>#REF!</v>
      </c>
    </row>
    <row r="155" spans="1:40" ht="16.5" customHeight="1">
      <c r="A155" s="65" t="s">
        <v>232</v>
      </c>
      <c r="B155" s="65" t="s">
        <v>114</v>
      </c>
      <c r="C155" s="65" t="s">
        <v>114</v>
      </c>
      <c r="D155" s="93" t="s">
        <v>114</v>
      </c>
      <c r="E155" s="95" t="s">
        <v>122</v>
      </c>
      <c r="F155" s="92" t="s">
        <v>114</v>
      </c>
      <c r="G155" s="90" t="e">
        <f>VLOOKUP(A155,#REF!,4,0)</f>
        <v>#REF!</v>
      </c>
      <c r="H155" s="90" t="e">
        <f>VLOOKUP(A155,#REF!,5,0)</f>
        <v>#REF!</v>
      </c>
      <c r="I155" s="90" t="e">
        <f>VLOOKUP(A155,#REF!,6,0)</f>
        <v>#REF!</v>
      </c>
      <c r="J155" s="107">
        <v>0.8</v>
      </c>
      <c r="K155" s="107">
        <f t="shared" si="230"/>
        <v>0.19999999999999996</v>
      </c>
      <c r="L155" s="110">
        <v>0.8</v>
      </c>
      <c r="M155" s="110">
        <v>0</v>
      </c>
      <c r="N155" s="110">
        <v>0.2</v>
      </c>
      <c r="O155" s="108" t="e">
        <f t="shared" si="209"/>
        <v>#REF!</v>
      </c>
      <c r="P155" s="108" t="e">
        <f t="shared" si="231"/>
        <v>#REF!</v>
      </c>
      <c r="Q155" s="108" t="e">
        <f t="shared" si="232"/>
        <v>#REF!</v>
      </c>
      <c r="R155" s="108" t="e">
        <f t="shared" si="233"/>
        <v>#REF!</v>
      </c>
      <c r="S155" s="108" t="e">
        <f t="shared" si="234"/>
        <v>#REF!</v>
      </c>
      <c r="T155" s="108" t="e">
        <f t="shared" si="235"/>
        <v>#REF!</v>
      </c>
      <c r="U155" s="115" t="e">
        <f t="shared" si="236"/>
        <v>#REF!</v>
      </c>
      <c r="V155" s="116" t="e">
        <f>VLOOKUP(A155,#REF!,7,0)</f>
        <v>#REF!</v>
      </c>
      <c r="W155" s="116" t="e">
        <f t="shared" si="237"/>
        <v>#REF!</v>
      </c>
      <c r="X155" s="116" t="e">
        <f t="shared" si="238"/>
        <v>#REF!</v>
      </c>
      <c r="Y155" s="116" t="e">
        <f t="shared" si="239"/>
        <v>#REF!</v>
      </c>
      <c r="Z155" s="116">
        <f t="shared" si="240"/>
        <v>91.84</v>
      </c>
      <c r="AA155" s="116">
        <v>35</v>
      </c>
      <c r="AB155" s="116">
        <f t="shared" si="241"/>
        <v>59.84</v>
      </c>
      <c r="AC155" s="116">
        <v>32</v>
      </c>
      <c r="AD155" s="116">
        <v>14.89</v>
      </c>
      <c r="AE155" s="116">
        <v>15.02</v>
      </c>
      <c r="AF155" s="116">
        <v>-0.13</v>
      </c>
      <c r="AG155" s="116">
        <v>14.89</v>
      </c>
      <c r="AH155" s="123" t="e">
        <f t="shared" si="242"/>
        <v>#REF!</v>
      </c>
      <c r="AI155" s="124" t="e">
        <f t="shared" si="243"/>
        <v>#REF!</v>
      </c>
      <c r="AJ155" s="123" t="e">
        <f t="shared" si="244"/>
        <v>#REF!</v>
      </c>
      <c r="AK155" s="22">
        <v>24.84</v>
      </c>
      <c r="AL155" s="125" t="e">
        <f t="shared" si="245"/>
        <v>#REF!</v>
      </c>
      <c r="AM155" s="22"/>
      <c r="AN155" s="80" t="e">
        <f t="shared" si="246"/>
        <v>#REF!</v>
      </c>
    </row>
    <row r="156" spans="1:40" ht="16.5" customHeight="1">
      <c r="A156" s="65" t="s">
        <v>233</v>
      </c>
      <c r="B156" s="94"/>
      <c r="C156" s="93" t="s">
        <v>114</v>
      </c>
      <c r="D156" s="93" t="s">
        <v>114</v>
      </c>
      <c r="E156" s="95" t="s">
        <v>122</v>
      </c>
      <c r="F156" s="92"/>
      <c r="G156" s="90" t="e">
        <f>VLOOKUP(A156,#REF!,4,0)</f>
        <v>#REF!</v>
      </c>
      <c r="H156" s="90" t="e">
        <f>VLOOKUP(A156,#REF!,5,0)</f>
        <v>#REF!</v>
      </c>
      <c r="I156" s="90" t="e">
        <f>VLOOKUP(A156,#REF!,6,0)</f>
        <v>#REF!</v>
      </c>
      <c r="J156" s="107">
        <v>0.6</v>
      </c>
      <c r="K156" s="107">
        <f t="shared" si="230"/>
        <v>0.4</v>
      </c>
      <c r="L156" s="110">
        <v>0.8</v>
      </c>
      <c r="M156" s="110">
        <v>0</v>
      </c>
      <c r="N156" s="110">
        <v>0.2</v>
      </c>
      <c r="O156" s="108" t="e">
        <f t="shared" si="209"/>
        <v>#REF!</v>
      </c>
      <c r="P156" s="108" t="e">
        <f t="shared" si="231"/>
        <v>#REF!</v>
      </c>
      <c r="Q156" s="108" t="e">
        <f t="shared" si="232"/>
        <v>#REF!</v>
      </c>
      <c r="R156" s="108" t="e">
        <f t="shared" si="233"/>
        <v>#REF!</v>
      </c>
      <c r="S156" s="108" t="e">
        <f t="shared" si="234"/>
        <v>#REF!</v>
      </c>
      <c r="T156" s="108" t="e">
        <f t="shared" si="235"/>
        <v>#REF!</v>
      </c>
      <c r="U156" s="115" t="e">
        <f t="shared" si="236"/>
        <v>#REF!</v>
      </c>
      <c r="V156" s="116" t="e">
        <f>VLOOKUP(A156,#REF!,7,0)</f>
        <v>#REF!</v>
      </c>
      <c r="W156" s="116" t="e">
        <f t="shared" si="237"/>
        <v>#REF!</v>
      </c>
      <c r="X156" s="116" t="e">
        <f t="shared" si="238"/>
        <v>#REF!</v>
      </c>
      <c r="Y156" s="116" t="e">
        <f t="shared" si="239"/>
        <v>#REF!</v>
      </c>
      <c r="Z156" s="116">
        <f t="shared" si="240"/>
        <v>70.5</v>
      </c>
      <c r="AA156" s="116">
        <v>25</v>
      </c>
      <c r="AB156" s="116">
        <f t="shared" si="241"/>
        <v>54.5</v>
      </c>
      <c r="AC156" s="116">
        <v>16</v>
      </c>
      <c r="AD156" s="116">
        <v>18.28</v>
      </c>
      <c r="AE156" s="116">
        <v>15.93</v>
      </c>
      <c r="AF156" s="116">
        <v>2.35</v>
      </c>
      <c r="AG156" s="116">
        <v>18.28</v>
      </c>
      <c r="AH156" s="123" t="e">
        <f t="shared" si="242"/>
        <v>#REF!</v>
      </c>
      <c r="AI156" s="124" t="e">
        <f t="shared" si="243"/>
        <v>#REF!</v>
      </c>
      <c r="AJ156" s="123" t="e">
        <f t="shared" si="244"/>
        <v>#REF!</v>
      </c>
      <c r="AK156" s="22">
        <v>29.5</v>
      </c>
      <c r="AL156" s="125" t="e">
        <f t="shared" si="245"/>
        <v>#REF!</v>
      </c>
      <c r="AM156" s="22"/>
      <c r="AN156" s="80" t="e">
        <f t="shared" si="246"/>
        <v>#REF!</v>
      </c>
    </row>
    <row r="157" spans="1:40" ht="16.5" customHeight="1">
      <c r="A157" s="65" t="s">
        <v>234</v>
      </c>
      <c r="B157" s="99"/>
      <c r="C157" s="93" t="s">
        <v>114</v>
      </c>
      <c r="D157" s="93" t="s">
        <v>114</v>
      </c>
      <c r="E157" s="95" t="s">
        <v>122</v>
      </c>
      <c r="F157" s="92"/>
      <c r="G157" s="90" t="e">
        <f>VLOOKUP(A157,#REF!,4,0)</f>
        <v>#REF!</v>
      </c>
      <c r="H157" s="90" t="e">
        <f>VLOOKUP(A157,#REF!,5,0)</f>
        <v>#REF!</v>
      </c>
      <c r="I157" s="90" t="e">
        <f>VLOOKUP(A157,#REF!,6,0)</f>
        <v>#REF!</v>
      </c>
      <c r="J157" s="107">
        <v>0.6</v>
      </c>
      <c r="K157" s="107">
        <f t="shared" si="230"/>
        <v>0.4</v>
      </c>
      <c r="L157" s="110">
        <v>0.8</v>
      </c>
      <c r="M157" s="110">
        <v>0</v>
      </c>
      <c r="N157" s="110">
        <v>0.2</v>
      </c>
      <c r="O157" s="108" t="e">
        <f t="shared" si="209"/>
        <v>#REF!</v>
      </c>
      <c r="P157" s="108" t="e">
        <f t="shared" si="231"/>
        <v>#REF!</v>
      </c>
      <c r="Q157" s="108" t="e">
        <f t="shared" si="232"/>
        <v>#REF!</v>
      </c>
      <c r="R157" s="108" t="e">
        <f t="shared" si="233"/>
        <v>#REF!</v>
      </c>
      <c r="S157" s="108" t="e">
        <f t="shared" si="234"/>
        <v>#REF!</v>
      </c>
      <c r="T157" s="108" t="e">
        <f t="shared" si="235"/>
        <v>#REF!</v>
      </c>
      <c r="U157" s="115" t="e">
        <f t="shared" si="236"/>
        <v>#REF!</v>
      </c>
      <c r="V157" s="116" t="e">
        <f>VLOOKUP(A157,#REF!,7,0)</f>
        <v>#REF!</v>
      </c>
      <c r="W157" s="116" t="e">
        <f t="shared" si="237"/>
        <v>#REF!</v>
      </c>
      <c r="X157" s="116" t="e">
        <f t="shared" si="238"/>
        <v>#REF!</v>
      </c>
      <c r="Y157" s="116" t="e">
        <f t="shared" si="239"/>
        <v>#REF!</v>
      </c>
      <c r="Z157" s="116">
        <f t="shared" si="240"/>
        <v>97.97</v>
      </c>
      <c r="AA157" s="116">
        <v>54</v>
      </c>
      <c r="AB157" s="116">
        <f t="shared" si="241"/>
        <v>62.97</v>
      </c>
      <c r="AC157" s="116">
        <v>35</v>
      </c>
      <c r="AD157" s="116">
        <v>-3.01</v>
      </c>
      <c r="AE157" s="116">
        <v>5.42</v>
      </c>
      <c r="AF157" s="116">
        <v>-8.43</v>
      </c>
      <c r="AG157" s="116">
        <v>-3.01</v>
      </c>
      <c r="AH157" s="123" t="e">
        <f t="shared" si="242"/>
        <v>#REF!</v>
      </c>
      <c r="AI157" s="124" t="e">
        <f t="shared" si="243"/>
        <v>#REF!</v>
      </c>
      <c r="AJ157" s="123" t="e">
        <f t="shared" si="244"/>
        <v>#REF!</v>
      </c>
      <c r="AK157" s="22">
        <v>8.9700000000000006</v>
      </c>
      <c r="AL157" s="125" t="e">
        <f t="shared" si="245"/>
        <v>#REF!</v>
      </c>
      <c r="AM157" s="22"/>
      <c r="AN157" s="80" t="e">
        <f t="shared" si="246"/>
        <v>#REF!</v>
      </c>
    </row>
    <row r="158" spans="1:40" ht="16.5" customHeight="1">
      <c r="A158" s="65" t="s">
        <v>235</v>
      </c>
      <c r="B158" s="99"/>
      <c r="C158" s="93" t="s">
        <v>114</v>
      </c>
      <c r="D158" s="93" t="s">
        <v>114</v>
      </c>
      <c r="E158" s="95" t="s">
        <v>122</v>
      </c>
      <c r="F158" s="92"/>
      <c r="G158" s="90" t="e">
        <f>VLOOKUP(A158,#REF!,4,0)</f>
        <v>#REF!</v>
      </c>
      <c r="H158" s="90" t="e">
        <f>VLOOKUP(A158,#REF!,5,0)</f>
        <v>#REF!</v>
      </c>
      <c r="I158" s="90" t="e">
        <f>VLOOKUP(A158,#REF!,6,0)</f>
        <v>#REF!</v>
      </c>
      <c r="J158" s="107">
        <v>0.6</v>
      </c>
      <c r="K158" s="107">
        <f t="shared" si="230"/>
        <v>0.4</v>
      </c>
      <c r="L158" s="110">
        <v>0.8</v>
      </c>
      <c r="M158" s="110">
        <v>0</v>
      </c>
      <c r="N158" s="110">
        <v>0.2</v>
      </c>
      <c r="O158" s="108" t="e">
        <f t="shared" si="209"/>
        <v>#REF!</v>
      </c>
      <c r="P158" s="108" t="e">
        <f t="shared" si="231"/>
        <v>#REF!</v>
      </c>
      <c r="Q158" s="108" t="e">
        <f t="shared" si="232"/>
        <v>#REF!</v>
      </c>
      <c r="R158" s="108" t="e">
        <f t="shared" si="233"/>
        <v>#REF!</v>
      </c>
      <c r="S158" s="108" t="e">
        <f t="shared" si="234"/>
        <v>#REF!</v>
      </c>
      <c r="T158" s="108" t="e">
        <f t="shared" si="235"/>
        <v>#REF!</v>
      </c>
      <c r="U158" s="115" t="e">
        <f t="shared" si="236"/>
        <v>#REF!</v>
      </c>
      <c r="V158" s="116" t="e">
        <f>VLOOKUP(A158,#REF!,7,0)</f>
        <v>#REF!</v>
      </c>
      <c r="W158" s="116" t="e">
        <f t="shared" si="237"/>
        <v>#REF!</v>
      </c>
      <c r="X158" s="116" t="e">
        <f t="shared" si="238"/>
        <v>#REF!</v>
      </c>
      <c r="Y158" s="116" t="e">
        <f t="shared" si="239"/>
        <v>#REF!</v>
      </c>
      <c r="Z158" s="116">
        <f t="shared" si="240"/>
        <v>13.36</v>
      </c>
      <c r="AA158" s="116">
        <v>5</v>
      </c>
      <c r="AB158" s="116">
        <f t="shared" si="241"/>
        <v>10.36</v>
      </c>
      <c r="AC158" s="116">
        <v>3</v>
      </c>
      <c r="AD158" s="116">
        <v>2.74</v>
      </c>
      <c r="AE158" s="116">
        <v>2.5</v>
      </c>
      <c r="AF158" s="116">
        <v>0.24</v>
      </c>
      <c r="AG158" s="116">
        <v>2.74</v>
      </c>
      <c r="AH158" s="123" t="e">
        <f t="shared" si="242"/>
        <v>#REF!</v>
      </c>
      <c r="AI158" s="124" t="e">
        <f t="shared" si="243"/>
        <v>#REF!</v>
      </c>
      <c r="AJ158" s="123" t="e">
        <f t="shared" si="244"/>
        <v>#REF!</v>
      </c>
      <c r="AK158" s="22">
        <v>5.36</v>
      </c>
      <c r="AL158" s="125" t="e">
        <f t="shared" si="245"/>
        <v>#REF!</v>
      </c>
      <c r="AM158" s="22"/>
      <c r="AN158" s="80" t="e">
        <f t="shared" si="246"/>
        <v>#REF!</v>
      </c>
    </row>
    <row r="159" spans="1:40" ht="16.5" customHeight="1">
      <c r="A159" s="65" t="s">
        <v>236</v>
      </c>
      <c r="B159" s="65" t="s">
        <v>114</v>
      </c>
      <c r="C159" s="65" t="s">
        <v>114</v>
      </c>
      <c r="D159" s="93" t="s">
        <v>114</v>
      </c>
      <c r="E159" s="95" t="s">
        <v>122</v>
      </c>
      <c r="F159" s="92" t="s">
        <v>114</v>
      </c>
      <c r="G159" s="90" t="e">
        <f>VLOOKUP(A159,#REF!,4,0)</f>
        <v>#REF!</v>
      </c>
      <c r="H159" s="90" t="e">
        <f>VLOOKUP(A159,#REF!,5,0)</f>
        <v>#REF!</v>
      </c>
      <c r="I159" s="90" t="e">
        <f>VLOOKUP(A159,#REF!,6,0)</f>
        <v>#REF!</v>
      </c>
      <c r="J159" s="107">
        <v>0.8</v>
      </c>
      <c r="K159" s="107">
        <f t="shared" si="230"/>
        <v>0.19999999999999996</v>
      </c>
      <c r="L159" s="110">
        <v>0.8</v>
      </c>
      <c r="M159" s="110">
        <v>0</v>
      </c>
      <c r="N159" s="110">
        <v>0.2</v>
      </c>
      <c r="O159" s="108" t="e">
        <f t="shared" si="209"/>
        <v>#REF!</v>
      </c>
      <c r="P159" s="108" t="e">
        <f t="shared" si="231"/>
        <v>#REF!</v>
      </c>
      <c r="Q159" s="108" t="e">
        <f t="shared" si="232"/>
        <v>#REF!</v>
      </c>
      <c r="R159" s="108" t="e">
        <f t="shared" si="233"/>
        <v>#REF!</v>
      </c>
      <c r="S159" s="108" t="e">
        <f t="shared" si="234"/>
        <v>#REF!</v>
      </c>
      <c r="T159" s="108" t="e">
        <f t="shared" si="235"/>
        <v>#REF!</v>
      </c>
      <c r="U159" s="115" t="e">
        <f t="shared" si="236"/>
        <v>#REF!</v>
      </c>
      <c r="V159" s="116" t="e">
        <f>VLOOKUP(A159,#REF!,7,0)</f>
        <v>#REF!</v>
      </c>
      <c r="W159" s="116" t="e">
        <f t="shared" si="237"/>
        <v>#REF!</v>
      </c>
      <c r="X159" s="116" t="e">
        <f t="shared" si="238"/>
        <v>#REF!</v>
      </c>
      <c r="Y159" s="116" t="e">
        <f t="shared" si="239"/>
        <v>#REF!</v>
      </c>
      <c r="Z159" s="116">
        <f t="shared" si="240"/>
        <v>145.79000000000002</v>
      </c>
      <c r="AA159" s="116">
        <v>72</v>
      </c>
      <c r="AB159" s="116">
        <f t="shared" si="241"/>
        <v>78.790000000000006</v>
      </c>
      <c r="AC159" s="116">
        <v>67</v>
      </c>
      <c r="AD159" s="116">
        <v>-14.28</v>
      </c>
      <c r="AE159" s="116">
        <v>3.99</v>
      </c>
      <c r="AF159" s="116">
        <v>-18.27</v>
      </c>
      <c r="AG159" s="116">
        <v>-14.28</v>
      </c>
      <c r="AH159" s="123" t="e">
        <f t="shared" si="242"/>
        <v>#REF!</v>
      </c>
      <c r="AI159" s="124" t="e">
        <f t="shared" si="243"/>
        <v>#REF!</v>
      </c>
      <c r="AJ159" s="123" t="e">
        <f t="shared" si="244"/>
        <v>#REF!</v>
      </c>
      <c r="AK159" s="22">
        <v>6.79</v>
      </c>
      <c r="AL159" s="125" t="e">
        <f t="shared" si="245"/>
        <v>#REF!</v>
      </c>
      <c r="AM159" s="22"/>
      <c r="AN159" s="80" t="e">
        <f t="shared" si="246"/>
        <v>#REF!</v>
      </c>
    </row>
    <row r="160" spans="1:40" ht="16.5" customHeight="1">
      <c r="A160" s="65" t="s">
        <v>237</v>
      </c>
      <c r="B160" s="65" t="s">
        <v>114</v>
      </c>
      <c r="C160" s="65" t="s">
        <v>114</v>
      </c>
      <c r="D160" s="93" t="s">
        <v>114</v>
      </c>
      <c r="E160" s="95" t="s">
        <v>122</v>
      </c>
      <c r="F160" s="92" t="s">
        <v>114</v>
      </c>
      <c r="G160" s="90" t="e">
        <f>VLOOKUP(A160,#REF!,4,0)</f>
        <v>#REF!</v>
      </c>
      <c r="H160" s="90" t="e">
        <f>VLOOKUP(A160,#REF!,5,0)</f>
        <v>#REF!</v>
      </c>
      <c r="I160" s="90" t="e">
        <f>VLOOKUP(A160,#REF!,6,0)</f>
        <v>#REF!</v>
      </c>
      <c r="J160" s="107">
        <v>0.8</v>
      </c>
      <c r="K160" s="107">
        <f t="shared" si="230"/>
        <v>0.19999999999999996</v>
      </c>
      <c r="L160" s="110">
        <v>0.8</v>
      </c>
      <c r="M160" s="110">
        <v>0</v>
      </c>
      <c r="N160" s="110">
        <v>0.2</v>
      </c>
      <c r="O160" s="108" t="e">
        <f t="shared" si="209"/>
        <v>#REF!</v>
      </c>
      <c r="P160" s="108" t="e">
        <f t="shared" si="231"/>
        <v>#REF!</v>
      </c>
      <c r="Q160" s="108" t="e">
        <f t="shared" si="232"/>
        <v>#REF!</v>
      </c>
      <c r="R160" s="108" t="e">
        <f t="shared" si="233"/>
        <v>#REF!</v>
      </c>
      <c r="S160" s="108" t="e">
        <f t="shared" si="234"/>
        <v>#REF!</v>
      </c>
      <c r="T160" s="108" t="e">
        <f t="shared" si="235"/>
        <v>#REF!</v>
      </c>
      <c r="U160" s="115" t="e">
        <f t="shared" si="236"/>
        <v>#REF!</v>
      </c>
      <c r="V160" s="116" t="e">
        <f>VLOOKUP(A160,#REF!,7,0)</f>
        <v>#REF!</v>
      </c>
      <c r="W160" s="116" t="e">
        <f t="shared" si="237"/>
        <v>#REF!</v>
      </c>
      <c r="X160" s="116" t="e">
        <f t="shared" si="238"/>
        <v>#REF!</v>
      </c>
      <c r="Y160" s="116" t="e">
        <f t="shared" si="239"/>
        <v>#REF!</v>
      </c>
      <c r="Z160" s="116">
        <f t="shared" si="240"/>
        <v>106.09</v>
      </c>
      <c r="AA160" s="116">
        <v>42</v>
      </c>
      <c r="AB160" s="116">
        <f t="shared" si="241"/>
        <v>67.09</v>
      </c>
      <c r="AC160" s="116">
        <v>39</v>
      </c>
      <c r="AD160" s="116">
        <v>14.47</v>
      </c>
      <c r="AE160" s="116">
        <v>15.95</v>
      </c>
      <c r="AF160" s="116">
        <v>-1.48</v>
      </c>
      <c r="AG160" s="116">
        <v>14.47</v>
      </c>
      <c r="AH160" s="123" t="e">
        <f t="shared" si="242"/>
        <v>#REF!</v>
      </c>
      <c r="AI160" s="124" t="e">
        <f t="shared" si="243"/>
        <v>#REF!</v>
      </c>
      <c r="AJ160" s="123" t="e">
        <f t="shared" si="244"/>
        <v>#REF!</v>
      </c>
      <c r="AK160" s="22">
        <v>25.09</v>
      </c>
      <c r="AL160" s="125" t="e">
        <f t="shared" si="245"/>
        <v>#REF!</v>
      </c>
      <c r="AM160" s="22"/>
      <c r="AN160" s="80" t="e">
        <f t="shared" si="246"/>
        <v>#REF!</v>
      </c>
    </row>
    <row r="161" spans="1:40" ht="16.5" customHeight="1">
      <c r="A161" s="65" t="s">
        <v>238</v>
      </c>
      <c r="B161" s="65" t="s">
        <v>114</v>
      </c>
      <c r="C161" s="65" t="s">
        <v>114</v>
      </c>
      <c r="D161" s="93" t="s">
        <v>114</v>
      </c>
      <c r="E161" s="95" t="s">
        <v>122</v>
      </c>
      <c r="F161" s="92" t="s">
        <v>114</v>
      </c>
      <c r="G161" s="90" t="e">
        <f>VLOOKUP(A161,#REF!,4,0)</f>
        <v>#REF!</v>
      </c>
      <c r="H161" s="90" t="e">
        <f>VLOOKUP(A161,#REF!,5,0)</f>
        <v>#REF!</v>
      </c>
      <c r="I161" s="90" t="e">
        <f>VLOOKUP(A161,#REF!,6,0)</f>
        <v>#REF!</v>
      </c>
      <c r="J161" s="107">
        <v>0.8</v>
      </c>
      <c r="K161" s="107">
        <f t="shared" si="230"/>
        <v>0.19999999999999996</v>
      </c>
      <c r="L161" s="110">
        <v>0.8</v>
      </c>
      <c r="M161" s="110">
        <v>0</v>
      </c>
      <c r="N161" s="110">
        <v>0.2</v>
      </c>
      <c r="O161" s="108" t="e">
        <f t="shared" si="209"/>
        <v>#REF!</v>
      </c>
      <c r="P161" s="108" t="e">
        <f t="shared" si="231"/>
        <v>#REF!</v>
      </c>
      <c r="Q161" s="108" t="e">
        <f t="shared" si="232"/>
        <v>#REF!</v>
      </c>
      <c r="R161" s="108" t="e">
        <f t="shared" si="233"/>
        <v>#REF!</v>
      </c>
      <c r="S161" s="108" t="e">
        <f t="shared" si="234"/>
        <v>#REF!</v>
      </c>
      <c r="T161" s="108" t="e">
        <f t="shared" si="235"/>
        <v>#REF!</v>
      </c>
      <c r="U161" s="115" t="e">
        <f t="shared" si="236"/>
        <v>#REF!</v>
      </c>
      <c r="V161" s="116" t="e">
        <f>VLOOKUP(A161,#REF!,7,0)</f>
        <v>#REF!</v>
      </c>
      <c r="W161" s="116" t="e">
        <f t="shared" si="237"/>
        <v>#REF!</v>
      </c>
      <c r="X161" s="116" t="e">
        <f t="shared" si="238"/>
        <v>#REF!</v>
      </c>
      <c r="Y161" s="116" t="e">
        <f t="shared" si="239"/>
        <v>#REF!</v>
      </c>
      <c r="Z161" s="116">
        <f t="shared" si="240"/>
        <v>104.27000000000001</v>
      </c>
      <c r="AA161" s="116">
        <v>37</v>
      </c>
      <c r="AB161" s="116">
        <f t="shared" si="241"/>
        <v>70.27000000000001</v>
      </c>
      <c r="AC161" s="116">
        <v>34</v>
      </c>
      <c r="AD161" s="116">
        <v>22.02</v>
      </c>
      <c r="AE161" s="116">
        <v>19.57</v>
      </c>
      <c r="AF161" s="116">
        <v>2.4500000000000002</v>
      </c>
      <c r="AG161" s="116">
        <v>22.02</v>
      </c>
      <c r="AH161" s="123" t="e">
        <f t="shared" si="242"/>
        <v>#REF!</v>
      </c>
      <c r="AI161" s="124" t="e">
        <f t="shared" si="243"/>
        <v>#REF!</v>
      </c>
      <c r="AJ161" s="123" t="e">
        <f t="shared" si="244"/>
        <v>#REF!</v>
      </c>
      <c r="AK161" s="22">
        <v>33.270000000000003</v>
      </c>
      <c r="AL161" s="125" t="e">
        <f t="shared" si="245"/>
        <v>#REF!</v>
      </c>
      <c r="AM161" s="22"/>
      <c r="AN161" s="80" t="e">
        <f t="shared" si="246"/>
        <v>#REF!</v>
      </c>
    </row>
    <row r="162" spans="1:40" s="73" customFormat="1" ht="24" customHeight="1">
      <c r="A162" s="54" t="s">
        <v>239</v>
      </c>
      <c r="B162" s="54"/>
      <c r="C162" s="54"/>
      <c r="D162" s="96"/>
      <c r="E162" s="96"/>
      <c r="F162" s="54"/>
      <c r="G162" s="97" t="e">
        <f>SUM(G163:G171)</f>
        <v>#REF!</v>
      </c>
      <c r="H162" s="97" t="e">
        <f>SUM(H163:H171)</f>
        <v>#REF!</v>
      </c>
      <c r="I162" s="97" t="e">
        <f>SUM(I163:I171)</f>
        <v>#REF!</v>
      </c>
      <c r="J162" s="111"/>
      <c r="K162" s="111"/>
      <c r="L162" s="111"/>
      <c r="M162" s="111"/>
      <c r="N162" s="111"/>
      <c r="O162" s="104" t="e">
        <f t="shared" ref="O162:AG162" si="247">SUM(O163:O171)</f>
        <v>#REF!</v>
      </c>
      <c r="P162" s="104" t="e">
        <f t="shared" si="247"/>
        <v>#REF!</v>
      </c>
      <c r="Q162" s="104" t="e">
        <f t="shared" si="247"/>
        <v>#REF!</v>
      </c>
      <c r="R162" s="104" t="e">
        <f t="shared" si="247"/>
        <v>#REF!</v>
      </c>
      <c r="S162" s="104" t="e">
        <f t="shared" si="247"/>
        <v>#REF!</v>
      </c>
      <c r="T162" s="104" t="e">
        <f t="shared" si="247"/>
        <v>#REF!</v>
      </c>
      <c r="U162" s="104" t="e">
        <f t="shared" si="247"/>
        <v>#REF!</v>
      </c>
      <c r="V162" s="104" t="e">
        <f t="shared" si="247"/>
        <v>#REF!</v>
      </c>
      <c r="W162" s="104" t="e">
        <f t="shared" si="247"/>
        <v>#REF!</v>
      </c>
      <c r="X162" s="104" t="e">
        <f t="shared" si="247"/>
        <v>#REF!</v>
      </c>
      <c r="Y162" s="104" t="e">
        <f t="shared" si="247"/>
        <v>#REF!</v>
      </c>
      <c r="Z162" s="104">
        <f t="shared" si="247"/>
        <v>2134.73</v>
      </c>
      <c r="AA162" s="104">
        <f t="shared" si="247"/>
        <v>1297</v>
      </c>
      <c r="AB162" s="104">
        <f t="shared" si="247"/>
        <v>1558.7299999999998</v>
      </c>
      <c r="AC162" s="104">
        <f t="shared" si="247"/>
        <v>576</v>
      </c>
      <c r="AD162" s="104">
        <f t="shared" si="247"/>
        <v>-81.210000000000008</v>
      </c>
      <c r="AE162" s="104">
        <f t="shared" si="247"/>
        <v>-191.66000000000003</v>
      </c>
      <c r="AF162" s="104">
        <f t="shared" si="247"/>
        <v>110.44999999999999</v>
      </c>
      <c r="AG162" s="104">
        <f t="shared" si="247"/>
        <v>-81.210000000000008</v>
      </c>
      <c r="AH162" s="104" t="e">
        <f t="shared" ref="AH162:AM162" si="248">SUM(AH163:AH171)</f>
        <v>#REF!</v>
      </c>
      <c r="AI162" s="104" t="e">
        <f t="shared" si="248"/>
        <v>#REF!</v>
      </c>
      <c r="AJ162" s="104" t="e">
        <f t="shared" si="248"/>
        <v>#REF!</v>
      </c>
      <c r="AK162" s="104">
        <f t="shared" si="248"/>
        <v>261.73</v>
      </c>
      <c r="AL162" s="128" t="e">
        <f t="shared" si="248"/>
        <v>#REF!</v>
      </c>
      <c r="AM162" s="104" t="e">
        <f t="shared" si="248"/>
        <v>#REF!</v>
      </c>
    </row>
    <row r="163" spans="1:40" ht="16.5" customHeight="1">
      <c r="A163" s="65" t="s">
        <v>240</v>
      </c>
      <c r="B163" s="65"/>
      <c r="C163" s="65" t="s">
        <v>114</v>
      </c>
      <c r="D163" s="93"/>
      <c r="E163" s="93"/>
      <c r="F163" s="92"/>
      <c r="G163" s="90" t="e">
        <f>VLOOKUP(A163,#REF!,4,0)</f>
        <v>#REF!</v>
      </c>
      <c r="H163" s="90" t="e">
        <f>VLOOKUP(A163,#REF!,5,0)</f>
        <v>#REF!</v>
      </c>
      <c r="I163" s="90" t="e">
        <f>VLOOKUP(A163,#REF!,6,0)</f>
        <v>#REF!</v>
      </c>
      <c r="J163" s="107">
        <v>0.8</v>
      </c>
      <c r="K163" s="107">
        <f t="shared" ref="K163:K171" si="249">1-J163</f>
        <v>0.19999999999999996</v>
      </c>
      <c r="L163" s="108">
        <v>0</v>
      </c>
      <c r="M163" s="108">
        <v>1</v>
      </c>
      <c r="N163" s="108">
        <v>0</v>
      </c>
      <c r="O163" s="108" t="e">
        <f t="shared" si="209"/>
        <v>#REF!</v>
      </c>
      <c r="P163" s="108" t="e">
        <f t="shared" ref="P163:P171" si="250">ROUND(J163*(H163*0.2+I163*0.16),2)</f>
        <v>#REF!</v>
      </c>
      <c r="Q163" s="108" t="e">
        <f t="shared" ref="Q163:Q171" si="251">ROUND(K163*L163*(H163*0.2+I163*0.16),2)</f>
        <v>#REF!</v>
      </c>
      <c r="R163" s="108" t="e">
        <f t="shared" ref="R163:R171" si="252">ROUND(K163*M163*(H163*0.2+I163*0.16),2)</f>
        <v>#REF!</v>
      </c>
      <c r="S163" s="108" t="e">
        <f t="shared" ref="S163:S171" si="253">ROUND(K163*N163*(H163*0.2+I163*0.16),2)</f>
        <v>#REF!</v>
      </c>
      <c r="T163" s="108" t="e">
        <f t="shared" ref="T163:T171" si="254">R163+S163</f>
        <v>#REF!</v>
      </c>
      <c r="U163" s="115" t="e">
        <f t="shared" ref="U163:U171" si="255">ROUND((H163*0.2+I163*0.16),2)</f>
        <v>#REF!</v>
      </c>
      <c r="V163" s="116" t="e">
        <f>VLOOKUP(A163,#REF!,7,0)</f>
        <v>#REF!</v>
      </c>
      <c r="W163" s="116" t="e">
        <f t="shared" ref="W163:W171" si="256">X163+Y163</f>
        <v>#REF!</v>
      </c>
      <c r="X163" s="116" t="e">
        <f t="shared" ref="X163:X171" si="257">P163+V163</f>
        <v>#REF!</v>
      </c>
      <c r="Y163" s="116" t="e">
        <f t="shared" ref="Y163:Y171" si="258">Q163</f>
        <v>#REF!</v>
      </c>
      <c r="Z163" s="116">
        <f t="shared" ref="Z163:Z171" si="259">AB163+AC163</f>
        <v>200.2</v>
      </c>
      <c r="AA163" s="116">
        <v>137</v>
      </c>
      <c r="AB163" s="116">
        <f t="shared" ref="AB163:AB171" si="260">AA163+AK163</f>
        <v>139.19999999999999</v>
      </c>
      <c r="AC163" s="116">
        <v>61</v>
      </c>
      <c r="AD163" s="116">
        <v>-23.38</v>
      </c>
      <c r="AE163" s="116">
        <v>-46</v>
      </c>
      <c r="AF163" s="116">
        <v>22.62</v>
      </c>
      <c r="AG163" s="116">
        <v>-23.38</v>
      </c>
      <c r="AH163" s="123" t="e">
        <f t="shared" ref="AH163:AH171" si="261">AI163+AJ163</f>
        <v>#REF!</v>
      </c>
      <c r="AI163" s="124" t="e">
        <f t="shared" ref="AI163:AI171" si="262">P163-AA163+V163</f>
        <v>#REF!</v>
      </c>
      <c r="AJ163" s="123" t="e">
        <f t="shared" ref="AJ163:AJ171" si="263">Q163-AC163</f>
        <v>#REF!</v>
      </c>
      <c r="AK163" s="22">
        <v>2.2000000000000002</v>
      </c>
      <c r="AL163" s="125" t="e">
        <f t="shared" ref="AL163:AL171" si="264">W163-Z163</f>
        <v>#REF!</v>
      </c>
      <c r="AM163" s="127" t="e">
        <f>AK163-AI163</f>
        <v>#REF!</v>
      </c>
      <c r="AN163" s="80" t="e">
        <f t="shared" ref="AN163:AN171" si="265">AL163+AC163</f>
        <v>#REF!</v>
      </c>
    </row>
    <row r="164" spans="1:40" ht="16.5" customHeight="1">
      <c r="A164" s="65" t="s">
        <v>241</v>
      </c>
      <c r="B164" s="65" t="s">
        <v>114</v>
      </c>
      <c r="C164" s="65" t="s">
        <v>114</v>
      </c>
      <c r="D164" s="93" t="s">
        <v>105</v>
      </c>
      <c r="E164" s="93" t="s">
        <v>242</v>
      </c>
      <c r="F164" s="92" t="s">
        <v>114</v>
      </c>
      <c r="G164" s="90" t="e">
        <f>VLOOKUP(A164,#REF!,4,0)</f>
        <v>#REF!</v>
      </c>
      <c r="H164" s="90" t="e">
        <f>VLOOKUP(A164,#REF!,5,0)</f>
        <v>#REF!</v>
      </c>
      <c r="I164" s="90" t="e">
        <f>VLOOKUP(A164,#REF!,6,0)</f>
        <v>#REF!</v>
      </c>
      <c r="J164" s="107">
        <v>0.8</v>
      </c>
      <c r="K164" s="107">
        <f t="shared" si="249"/>
        <v>0.19999999999999996</v>
      </c>
      <c r="L164" s="110">
        <v>0.8</v>
      </c>
      <c r="M164" s="110">
        <v>0</v>
      </c>
      <c r="N164" s="110">
        <v>0.2</v>
      </c>
      <c r="O164" s="108" t="e">
        <f t="shared" si="209"/>
        <v>#REF!</v>
      </c>
      <c r="P164" s="108" t="e">
        <f t="shared" si="250"/>
        <v>#REF!</v>
      </c>
      <c r="Q164" s="108" t="e">
        <f t="shared" si="251"/>
        <v>#REF!</v>
      </c>
      <c r="R164" s="108" t="e">
        <f t="shared" si="252"/>
        <v>#REF!</v>
      </c>
      <c r="S164" s="108" t="e">
        <f t="shared" si="253"/>
        <v>#REF!</v>
      </c>
      <c r="T164" s="108" t="e">
        <f t="shared" si="254"/>
        <v>#REF!</v>
      </c>
      <c r="U164" s="115" t="e">
        <f t="shared" si="255"/>
        <v>#REF!</v>
      </c>
      <c r="V164" s="116" t="e">
        <f>VLOOKUP(A164,#REF!,7,0)</f>
        <v>#REF!</v>
      </c>
      <c r="W164" s="116" t="e">
        <f t="shared" si="256"/>
        <v>#REF!</v>
      </c>
      <c r="X164" s="116" t="e">
        <f t="shared" si="257"/>
        <v>#REF!</v>
      </c>
      <c r="Y164" s="116" t="e">
        <f t="shared" si="258"/>
        <v>#REF!</v>
      </c>
      <c r="Z164" s="116">
        <f t="shared" si="259"/>
        <v>135.25</v>
      </c>
      <c r="AA164" s="116">
        <v>81</v>
      </c>
      <c r="AB164" s="116">
        <f t="shared" si="260"/>
        <v>99.25</v>
      </c>
      <c r="AC164" s="116">
        <v>36</v>
      </c>
      <c r="AD164" s="116">
        <v>-2.61</v>
      </c>
      <c r="AE164" s="116">
        <v>-14.63</v>
      </c>
      <c r="AF164" s="116">
        <v>12.02</v>
      </c>
      <c r="AG164" s="116">
        <v>-2.61</v>
      </c>
      <c r="AH164" s="123" t="e">
        <f t="shared" si="261"/>
        <v>#REF!</v>
      </c>
      <c r="AI164" s="124" t="e">
        <f t="shared" si="262"/>
        <v>#REF!</v>
      </c>
      <c r="AJ164" s="123" t="e">
        <f t="shared" si="263"/>
        <v>#REF!</v>
      </c>
      <c r="AK164" s="22">
        <v>18.25</v>
      </c>
      <c r="AL164" s="125" t="e">
        <f t="shared" si="264"/>
        <v>#REF!</v>
      </c>
      <c r="AM164" s="22"/>
      <c r="AN164" s="80" t="e">
        <f t="shared" si="265"/>
        <v>#REF!</v>
      </c>
    </row>
    <row r="165" spans="1:40" ht="16.5" customHeight="1">
      <c r="A165" s="65" t="s">
        <v>243</v>
      </c>
      <c r="B165" s="65" t="s">
        <v>114</v>
      </c>
      <c r="C165" s="65" t="s">
        <v>114</v>
      </c>
      <c r="D165" s="93" t="s">
        <v>105</v>
      </c>
      <c r="E165" s="95" t="s">
        <v>122</v>
      </c>
      <c r="F165" s="92" t="s">
        <v>114</v>
      </c>
      <c r="G165" s="90" t="e">
        <f>VLOOKUP(A165,#REF!,4,0)</f>
        <v>#REF!</v>
      </c>
      <c r="H165" s="90" t="e">
        <f>VLOOKUP(A165,#REF!,5,0)</f>
        <v>#REF!</v>
      </c>
      <c r="I165" s="90" t="e">
        <f>VLOOKUP(A165,#REF!,6,0)</f>
        <v>#REF!</v>
      </c>
      <c r="J165" s="107">
        <v>0.8</v>
      </c>
      <c r="K165" s="107">
        <f t="shared" si="249"/>
        <v>0.19999999999999996</v>
      </c>
      <c r="L165" s="110">
        <v>0.8</v>
      </c>
      <c r="M165" s="110">
        <v>0</v>
      </c>
      <c r="N165" s="110">
        <v>0.2</v>
      </c>
      <c r="O165" s="108" t="e">
        <f t="shared" si="209"/>
        <v>#REF!</v>
      </c>
      <c r="P165" s="108" t="e">
        <f t="shared" si="250"/>
        <v>#REF!</v>
      </c>
      <c r="Q165" s="108" t="e">
        <f t="shared" si="251"/>
        <v>#REF!</v>
      </c>
      <c r="R165" s="108" t="e">
        <f t="shared" si="252"/>
        <v>#REF!</v>
      </c>
      <c r="S165" s="108" t="e">
        <f t="shared" si="253"/>
        <v>#REF!</v>
      </c>
      <c r="T165" s="108" t="e">
        <f t="shared" si="254"/>
        <v>#REF!</v>
      </c>
      <c r="U165" s="115" t="e">
        <f t="shared" si="255"/>
        <v>#REF!</v>
      </c>
      <c r="V165" s="116" t="e">
        <f>VLOOKUP(A165,#REF!,7,0)</f>
        <v>#REF!</v>
      </c>
      <c r="W165" s="116" t="e">
        <f t="shared" si="256"/>
        <v>#REF!</v>
      </c>
      <c r="X165" s="116" t="e">
        <f t="shared" si="257"/>
        <v>#REF!</v>
      </c>
      <c r="Y165" s="116" t="e">
        <f t="shared" si="258"/>
        <v>#REF!</v>
      </c>
      <c r="Z165" s="116">
        <f t="shared" si="259"/>
        <v>196.13</v>
      </c>
      <c r="AA165" s="116">
        <v>117</v>
      </c>
      <c r="AB165" s="116">
        <f t="shared" si="260"/>
        <v>144.13</v>
      </c>
      <c r="AC165" s="116">
        <v>52</v>
      </c>
      <c r="AD165" s="116">
        <v>-6.86</v>
      </c>
      <c r="AE165" s="116">
        <v>-15.74</v>
      </c>
      <c r="AF165" s="116">
        <v>8.8800000000000008</v>
      </c>
      <c r="AG165" s="116">
        <v>-6.86</v>
      </c>
      <c r="AH165" s="123" t="e">
        <f t="shared" si="261"/>
        <v>#REF!</v>
      </c>
      <c r="AI165" s="124" t="e">
        <f t="shared" si="262"/>
        <v>#REF!</v>
      </c>
      <c r="AJ165" s="123" t="e">
        <f t="shared" si="263"/>
        <v>#REF!</v>
      </c>
      <c r="AK165" s="22">
        <v>27.13</v>
      </c>
      <c r="AL165" s="125" t="e">
        <f t="shared" si="264"/>
        <v>#REF!</v>
      </c>
      <c r="AM165" s="22"/>
      <c r="AN165" s="80" t="e">
        <f t="shared" si="265"/>
        <v>#REF!</v>
      </c>
    </row>
    <row r="166" spans="1:40" ht="16.5" customHeight="1">
      <c r="A166" s="65" t="s">
        <v>244</v>
      </c>
      <c r="B166" s="65" t="s">
        <v>114</v>
      </c>
      <c r="C166" s="65" t="s">
        <v>114</v>
      </c>
      <c r="D166" s="93" t="s">
        <v>105</v>
      </c>
      <c r="E166" s="95" t="s">
        <v>122</v>
      </c>
      <c r="F166" s="92" t="s">
        <v>114</v>
      </c>
      <c r="G166" s="90" t="e">
        <f>VLOOKUP(A166,#REF!,4,0)</f>
        <v>#REF!</v>
      </c>
      <c r="H166" s="90" t="e">
        <f>VLOOKUP(A166,#REF!,5,0)</f>
        <v>#REF!</v>
      </c>
      <c r="I166" s="90" t="e">
        <f>VLOOKUP(A166,#REF!,6,0)</f>
        <v>#REF!</v>
      </c>
      <c r="J166" s="107">
        <v>0.8</v>
      </c>
      <c r="K166" s="107">
        <f t="shared" si="249"/>
        <v>0.19999999999999996</v>
      </c>
      <c r="L166" s="110">
        <v>0.8</v>
      </c>
      <c r="M166" s="110">
        <v>0</v>
      </c>
      <c r="N166" s="110">
        <v>0.2</v>
      </c>
      <c r="O166" s="108" t="e">
        <f t="shared" si="209"/>
        <v>#REF!</v>
      </c>
      <c r="P166" s="108" t="e">
        <f t="shared" si="250"/>
        <v>#REF!</v>
      </c>
      <c r="Q166" s="108" t="e">
        <f t="shared" si="251"/>
        <v>#REF!</v>
      </c>
      <c r="R166" s="108" t="e">
        <f t="shared" si="252"/>
        <v>#REF!</v>
      </c>
      <c r="S166" s="108" t="e">
        <f t="shared" si="253"/>
        <v>#REF!</v>
      </c>
      <c r="T166" s="108" t="e">
        <f t="shared" si="254"/>
        <v>#REF!</v>
      </c>
      <c r="U166" s="115" t="e">
        <f t="shared" si="255"/>
        <v>#REF!</v>
      </c>
      <c r="V166" s="116" t="e">
        <f>VLOOKUP(A166,#REF!,7,0)</f>
        <v>#REF!</v>
      </c>
      <c r="W166" s="116" t="e">
        <f t="shared" si="256"/>
        <v>#REF!</v>
      </c>
      <c r="X166" s="116" t="e">
        <f t="shared" si="257"/>
        <v>#REF!</v>
      </c>
      <c r="Y166" s="116" t="e">
        <f t="shared" si="258"/>
        <v>#REF!</v>
      </c>
      <c r="Z166" s="116">
        <f t="shared" si="259"/>
        <v>316.55</v>
      </c>
      <c r="AA166" s="116">
        <v>149</v>
      </c>
      <c r="AB166" s="116">
        <f t="shared" si="260"/>
        <v>250.55</v>
      </c>
      <c r="AC166" s="116">
        <v>66</v>
      </c>
      <c r="AD166" s="116">
        <v>27.52</v>
      </c>
      <c r="AE166" s="116">
        <v>-19.84</v>
      </c>
      <c r="AF166" s="116">
        <v>47.36</v>
      </c>
      <c r="AG166" s="116">
        <v>27.52</v>
      </c>
      <c r="AH166" s="123" t="e">
        <f t="shared" si="261"/>
        <v>#REF!</v>
      </c>
      <c r="AI166" s="124" t="e">
        <f t="shared" si="262"/>
        <v>#REF!</v>
      </c>
      <c r="AJ166" s="123" t="e">
        <f t="shared" si="263"/>
        <v>#REF!</v>
      </c>
      <c r="AK166" s="22">
        <v>101.55</v>
      </c>
      <c r="AL166" s="125" t="e">
        <f t="shared" si="264"/>
        <v>#REF!</v>
      </c>
      <c r="AM166" s="22"/>
      <c r="AN166" s="80" t="e">
        <f t="shared" si="265"/>
        <v>#REF!</v>
      </c>
    </row>
    <row r="167" spans="1:40" ht="16.5" customHeight="1">
      <c r="A167" s="65" t="s">
        <v>245</v>
      </c>
      <c r="B167" s="65" t="s">
        <v>114</v>
      </c>
      <c r="C167" s="65" t="s">
        <v>114</v>
      </c>
      <c r="D167" s="93" t="s">
        <v>105</v>
      </c>
      <c r="E167" s="95" t="s">
        <v>122</v>
      </c>
      <c r="F167" s="92" t="s">
        <v>114</v>
      </c>
      <c r="G167" s="90" t="e">
        <f>VLOOKUP(A167,#REF!,4,0)</f>
        <v>#REF!</v>
      </c>
      <c r="H167" s="90" t="e">
        <f>VLOOKUP(A167,#REF!,5,0)</f>
        <v>#REF!</v>
      </c>
      <c r="I167" s="90" t="e">
        <f>VLOOKUP(A167,#REF!,6,0)</f>
        <v>#REF!</v>
      </c>
      <c r="J167" s="107">
        <v>0.8</v>
      </c>
      <c r="K167" s="107">
        <f t="shared" si="249"/>
        <v>0.19999999999999996</v>
      </c>
      <c r="L167" s="110">
        <v>0.8</v>
      </c>
      <c r="M167" s="110">
        <v>0</v>
      </c>
      <c r="N167" s="110">
        <v>0.2</v>
      </c>
      <c r="O167" s="108" t="e">
        <f t="shared" si="209"/>
        <v>#REF!</v>
      </c>
      <c r="P167" s="108" t="e">
        <f t="shared" si="250"/>
        <v>#REF!</v>
      </c>
      <c r="Q167" s="108" t="e">
        <f t="shared" si="251"/>
        <v>#REF!</v>
      </c>
      <c r="R167" s="108" t="e">
        <f t="shared" si="252"/>
        <v>#REF!</v>
      </c>
      <c r="S167" s="108" t="e">
        <f t="shared" si="253"/>
        <v>#REF!</v>
      </c>
      <c r="T167" s="108" t="e">
        <f t="shared" si="254"/>
        <v>#REF!</v>
      </c>
      <c r="U167" s="115" t="e">
        <f t="shared" si="255"/>
        <v>#REF!</v>
      </c>
      <c r="V167" s="116" t="e">
        <f>VLOOKUP(A167,#REF!,7,0)</f>
        <v>#REF!</v>
      </c>
      <c r="W167" s="116" t="e">
        <f t="shared" si="256"/>
        <v>#REF!</v>
      </c>
      <c r="X167" s="116" t="e">
        <f t="shared" si="257"/>
        <v>#REF!</v>
      </c>
      <c r="Y167" s="116" t="e">
        <f t="shared" si="258"/>
        <v>#REF!</v>
      </c>
      <c r="Z167" s="116">
        <f t="shared" si="259"/>
        <v>252.66</v>
      </c>
      <c r="AA167" s="116">
        <v>158</v>
      </c>
      <c r="AB167" s="116">
        <f t="shared" si="260"/>
        <v>182.66</v>
      </c>
      <c r="AC167" s="116">
        <v>70</v>
      </c>
      <c r="AD167" s="116">
        <v>9.4299999999999908</v>
      </c>
      <c r="AE167" s="116">
        <v>-33.43</v>
      </c>
      <c r="AF167" s="116">
        <v>42.86</v>
      </c>
      <c r="AG167" s="116">
        <v>9.4299999999999908</v>
      </c>
      <c r="AH167" s="123" t="e">
        <f t="shared" si="261"/>
        <v>#REF!</v>
      </c>
      <c r="AI167" s="124" t="e">
        <f t="shared" si="262"/>
        <v>#REF!</v>
      </c>
      <c r="AJ167" s="123" t="e">
        <f t="shared" si="263"/>
        <v>#REF!</v>
      </c>
      <c r="AK167" s="22">
        <v>24.66</v>
      </c>
      <c r="AL167" s="125" t="e">
        <f t="shared" si="264"/>
        <v>#REF!</v>
      </c>
      <c r="AM167" s="22"/>
      <c r="AN167" s="80" t="e">
        <f t="shared" si="265"/>
        <v>#REF!</v>
      </c>
    </row>
    <row r="168" spans="1:40" ht="16.5" customHeight="1">
      <c r="A168" s="65" t="s">
        <v>246</v>
      </c>
      <c r="B168" s="65" t="s">
        <v>114</v>
      </c>
      <c r="C168" s="65" t="s">
        <v>114</v>
      </c>
      <c r="D168" s="93" t="s">
        <v>105</v>
      </c>
      <c r="E168" s="95" t="s">
        <v>122</v>
      </c>
      <c r="F168" s="92" t="s">
        <v>114</v>
      </c>
      <c r="G168" s="90" t="e">
        <f>VLOOKUP(A168,#REF!,4,0)</f>
        <v>#REF!</v>
      </c>
      <c r="H168" s="90" t="e">
        <f>VLOOKUP(A168,#REF!,5,0)</f>
        <v>#REF!</v>
      </c>
      <c r="I168" s="90" t="e">
        <f>VLOOKUP(A168,#REF!,6,0)</f>
        <v>#REF!</v>
      </c>
      <c r="J168" s="107">
        <v>0.8</v>
      </c>
      <c r="K168" s="107">
        <f t="shared" si="249"/>
        <v>0.19999999999999996</v>
      </c>
      <c r="L168" s="110">
        <v>0.8</v>
      </c>
      <c r="M168" s="110">
        <v>0</v>
      </c>
      <c r="N168" s="110">
        <v>0.2</v>
      </c>
      <c r="O168" s="108" t="e">
        <f t="shared" si="209"/>
        <v>#REF!</v>
      </c>
      <c r="P168" s="108" t="e">
        <f t="shared" si="250"/>
        <v>#REF!</v>
      </c>
      <c r="Q168" s="108" t="e">
        <f t="shared" si="251"/>
        <v>#REF!</v>
      </c>
      <c r="R168" s="108" t="e">
        <f t="shared" si="252"/>
        <v>#REF!</v>
      </c>
      <c r="S168" s="108" t="e">
        <f t="shared" si="253"/>
        <v>#REF!</v>
      </c>
      <c r="T168" s="108" t="e">
        <f t="shared" si="254"/>
        <v>#REF!</v>
      </c>
      <c r="U168" s="115" t="e">
        <f t="shared" si="255"/>
        <v>#REF!</v>
      </c>
      <c r="V168" s="116" t="e">
        <f>VLOOKUP(A168,#REF!,7,0)</f>
        <v>#REF!</v>
      </c>
      <c r="W168" s="116" t="e">
        <f t="shared" si="256"/>
        <v>#REF!</v>
      </c>
      <c r="X168" s="116" t="e">
        <f t="shared" si="257"/>
        <v>#REF!</v>
      </c>
      <c r="Y168" s="116" t="e">
        <f t="shared" si="258"/>
        <v>#REF!</v>
      </c>
      <c r="Z168" s="116">
        <f t="shared" si="259"/>
        <v>257.58</v>
      </c>
      <c r="AA168" s="116">
        <v>140</v>
      </c>
      <c r="AB168" s="116">
        <f t="shared" si="260"/>
        <v>195.57999999999998</v>
      </c>
      <c r="AC168" s="116">
        <v>62</v>
      </c>
      <c r="AD168" s="116">
        <v>11.64</v>
      </c>
      <c r="AE168" s="116">
        <v>-7.52</v>
      </c>
      <c r="AF168" s="116">
        <v>19.16</v>
      </c>
      <c r="AG168" s="116">
        <v>11.64</v>
      </c>
      <c r="AH168" s="123" t="e">
        <f t="shared" si="261"/>
        <v>#REF!</v>
      </c>
      <c r="AI168" s="124" t="e">
        <f t="shared" si="262"/>
        <v>#REF!</v>
      </c>
      <c r="AJ168" s="123" t="e">
        <f t="shared" si="263"/>
        <v>#REF!</v>
      </c>
      <c r="AK168" s="22">
        <v>55.58</v>
      </c>
      <c r="AL168" s="125" t="e">
        <f t="shared" si="264"/>
        <v>#REF!</v>
      </c>
      <c r="AM168" s="22"/>
      <c r="AN168" s="80" t="e">
        <f t="shared" si="265"/>
        <v>#REF!</v>
      </c>
    </row>
    <row r="169" spans="1:40" ht="16.5" customHeight="1">
      <c r="A169" s="65" t="s">
        <v>247</v>
      </c>
      <c r="B169" s="65" t="s">
        <v>114</v>
      </c>
      <c r="C169" s="65" t="s">
        <v>114</v>
      </c>
      <c r="D169" s="93" t="s">
        <v>105</v>
      </c>
      <c r="E169" s="95" t="s">
        <v>122</v>
      </c>
      <c r="F169" s="92" t="s">
        <v>114</v>
      </c>
      <c r="G169" s="90" t="e">
        <f>VLOOKUP(A169,#REF!,4,0)</f>
        <v>#REF!</v>
      </c>
      <c r="H169" s="90" t="e">
        <f>VLOOKUP(A169,#REF!,5,0)</f>
        <v>#REF!</v>
      </c>
      <c r="I169" s="90" t="e">
        <f>VLOOKUP(A169,#REF!,6,0)</f>
        <v>#REF!</v>
      </c>
      <c r="J169" s="107">
        <v>0.8</v>
      </c>
      <c r="K169" s="107">
        <f t="shared" si="249"/>
        <v>0.19999999999999996</v>
      </c>
      <c r="L169" s="110">
        <v>0.8</v>
      </c>
      <c r="M169" s="110">
        <v>0</v>
      </c>
      <c r="N169" s="110">
        <v>0.2</v>
      </c>
      <c r="O169" s="108" t="e">
        <f t="shared" si="209"/>
        <v>#REF!</v>
      </c>
      <c r="P169" s="108" t="e">
        <f t="shared" si="250"/>
        <v>#REF!</v>
      </c>
      <c r="Q169" s="108" t="e">
        <f t="shared" si="251"/>
        <v>#REF!</v>
      </c>
      <c r="R169" s="108" t="e">
        <f t="shared" si="252"/>
        <v>#REF!</v>
      </c>
      <c r="S169" s="108" t="e">
        <f t="shared" si="253"/>
        <v>#REF!</v>
      </c>
      <c r="T169" s="108" t="e">
        <f t="shared" si="254"/>
        <v>#REF!</v>
      </c>
      <c r="U169" s="115" t="e">
        <f t="shared" si="255"/>
        <v>#REF!</v>
      </c>
      <c r="V169" s="116" t="e">
        <f>VLOOKUP(A169,#REF!,7,0)</f>
        <v>#REF!</v>
      </c>
      <c r="W169" s="116" t="e">
        <f t="shared" si="256"/>
        <v>#REF!</v>
      </c>
      <c r="X169" s="116" t="e">
        <f t="shared" si="257"/>
        <v>#REF!</v>
      </c>
      <c r="Y169" s="116" t="e">
        <f t="shared" si="258"/>
        <v>#REF!</v>
      </c>
      <c r="Z169" s="116">
        <f t="shared" si="259"/>
        <v>132.26999999999998</v>
      </c>
      <c r="AA169" s="116">
        <v>76</v>
      </c>
      <c r="AB169" s="116">
        <f t="shared" si="260"/>
        <v>98.27</v>
      </c>
      <c r="AC169" s="116">
        <v>34</v>
      </c>
      <c r="AD169" s="116">
        <v>-2.75</v>
      </c>
      <c r="AE169" s="116">
        <v>-12.48</v>
      </c>
      <c r="AF169" s="116">
        <v>9.73</v>
      </c>
      <c r="AG169" s="116">
        <v>-2.75</v>
      </c>
      <c r="AH169" s="123" t="e">
        <f t="shared" si="261"/>
        <v>#REF!</v>
      </c>
      <c r="AI169" s="124" t="e">
        <f t="shared" si="262"/>
        <v>#REF!</v>
      </c>
      <c r="AJ169" s="123" t="e">
        <f t="shared" si="263"/>
        <v>#REF!</v>
      </c>
      <c r="AK169" s="22">
        <v>22.27</v>
      </c>
      <c r="AL169" s="125" t="e">
        <f t="shared" si="264"/>
        <v>#REF!</v>
      </c>
      <c r="AM169" s="22"/>
      <c r="AN169" s="80" t="e">
        <f t="shared" si="265"/>
        <v>#REF!</v>
      </c>
    </row>
    <row r="170" spans="1:40" ht="16.5" customHeight="1">
      <c r="A170" s="65" t="s">
        <v>248</v>
      </c>
      <c r="B170" s="65" t="s">
        <v>114</v>
      </c>
      <c r="C170" s="65" t="s">
        <v>114</v>
      </c>
      <c r="D170" s="93" t="s">
        <v>105</v>
      </c>
      <c r="E170" s="95" t="s">
        <v>122</v>
      </c>
      <c r="F170" s="92" t="s">
        <v>114</v>
      </c>
      <c r="G170" s="90" t="e">
        <f>VLOOKUP(A170,#REF!,4,0)</f>
        <v>#REF!</v>
      </c>
      <c r="H170" s="90" t="e">
        <f>VLOOKUP(A170,#REF!,5,0)</f>
        <v>#REF!</v>
      </c>
      <c r="I170" s="90" t="e">
        <f>VLOOKUP(A170,#REF!,6,0)</f>
        <v>#REF!</v>
      </c>
      <c r="J170" s="107">
        <v>0.8</v>
      </c>
      <c r="K170" s="107">
        <f t="shared" si="249"/>
        <v>0.19999999999999996</v>
      </c>
      <c r="L170" s="110">
        <v>0.8</v>
      </c>
      <c r="M170" s="110">
        <v>0</v>
      </c>
      <c r="N170" s="110">
        <v>0.2</v>
      </c>
      <c r="O170" s="108" t="e">
        <f t="shared" si="209"/>
        <v>#REF!</v>
      </c>
      <c r="P170" s="108" t="e">
        <f t="shared" si="250"/>
        <v>#REF!</v>
      </c>
      <c r="Q170" s="108" t="e">
        <f t="shared" si="251"/>
        <v>#REF!</v>
      </c>
      <c r="R170" s="108" t="e">
        <f t="shared" si="252"/>
        <v>#REF!</v>
      </c>
      <c r="S170" s="108" t="e">
        <f t="shared" si="253"/>
        <v>#REF!</v>
      </c>
      <c r="T170" s="108" t="e">
        <f t="shared" si="254"/>
        <v>#REF!</v>
      </c>
      <c r="U170" s="115" t="e">
        <f t="shared" si="255"/>
        <v>#REF!</v>
      </c>
      <c r="V170" s="116" t="e">
        <f>VLOOKUP(A170,#REF!,7,0)</f>
        <v>#REF!</v>
      </c>
      <c r="W170" s="116" t="e">
        <f t="shared" si="256"/>
        <v>#REF!</v>
      </c>
      <c r="X170" s="116" t="e">
        <f t="shared" si="257"/>
        <v>#REF!</v>
      </c>
      <c r="Y170" s="116" t="e">
        <f t="shared" si="258"/>
        <v>#REF!</v>
      </c>
      <c r="Z170" s="116">
        <f t="shared" si="259"/>
        <v>387.8</v>
      </c>
      <c r="AA170" s="116">
        <v>196</v>
      </c>
      <c r="AB170" s="116">
        <f t="shared" si="260"/>
        <v>300.8</v>
      </c>
      <c r="AC170" s="116">
        <v>87</v>
      </c>
      <c r="AD170" s="116">
        <v>30.69</v>
      </c>
      <c r="AE170" s="116">
        <v>-17.28</v>
      </c>
      <c r="AF170" s="116">
        <v>47.97</v>
      </c>
      <c r="AG170" s="116">
        <v>30.69</v>
      </c>
      <c r="AH170" s="123" t="e">
        <f t="shared" si="261"/>
        <v>#REF!</v>
      </c>
      <c r="AI170" s="124" t="e">
        <f t="shared" si="262"/>
        <v>#REF!</v>
      </c>
      <c r="AJ170" s="123" t="e">
        <f t="shared" si="263"/>
        <v>#REF!</v>
      </c>
      <c r="AK170" s="22">
        <v>104.8</v>
      </c>
      <c r="AL170" s="125" t="e">
        <f t="shared" si="264"/>
        <v>#REF!</v>
      </c>
      <c r="AM170" s="22"/>
      <c r="AN170" s="80" t="e">
        <f t="shared" si="265"/>
        <v>#REF!</v>
      </c>
    </row>
    <row r="171" spans="1:40" ht="16.5" customHeight="1">
      <c r="A171" s="65" t="s">
        <v>249</v>
      </c>
      <c r="B171" s="65" t="s">
        <v>114</v>
      </c>
      <c r="C171" s="65" t="s">
        <v>114</v>
      </c>
      <c r="D171" s="93" t="s">
        <v>105</v>
      </c>
      <c r="E171" s="95" t="s">
        <v>122</v>
      </c>
      <c r="F171" s="92" t="s">
        <v>114</v>
      </c>
      <c r="G171" s="90" t="e">
        <f>VLOOKUP(A171,#REF!,4,0)</f>
        <v>#REF!</v>
      </c>
      <c r="H171" s="90" t="e">
        <f>VLOOKUP(A171,#REF!,5,0)</f>
        <v>#REF!</v>
      </c>
      <c r="I171" s="90" t="e">
        <f>VLOOKUP(A171,#REF!,6,0)</f>
        <v>#REF!</v>
      </c>
      <c r="J171" s="107">
        <v>0.8</v>
      </c>
      <c r="K171" s="107">
        <f t="shared" si="249"/>
        <v>0.19999999999999996</v>
      </c>
      <c r="L171" s="110">
        <v>0.8</v>
      </c>
      <c r="M171" s="110">
        <v>0</v>
      </c>
      <c r="N171" s="110">
        <v>0.2</v>
      </c>
      <c r="O171" s="108" t="e">
        <f t="shared" si="209"/>
        <v>#REF!</v>
      </c>
      <c r="P171" s="108" t="e">
        <f t="shared" si="250"/>
        <v>#REF!</v>
      </c>
      <c r="Q171" s="108" t="e">
        <f t="shared" si="251"/>
        <v>#REF!</v>
      </c>
      <c r="R171" s="108" t="e">
        <f t="shared" si="252"/>
        <v>#REF!</v>
      </c>
      <c r="S171" s="108" t="e">
        <f t="shared" si="253"/>
        <v>#REF!</v>
      </c>
      <c r="T171" s="108" t="e">
        <f t="shared" si="254"/>
        <v>#REF!</v>
      </c>
      <c r="U171" s="115" t="e">
        <f t="shared" si="255"/>
        <v>#REF!</v>
      </c>
      <c r="V171" s="116" t="e">
        <f>VLOOKUP(A171,#REF!,7,0)</f>
        <v>#REF!</v>
      </c>
      <c r="W171" s="116" t="e">
        <f t="shared" si="256"/>
        <v>#REF!</v>
      </c>
      <c r="X171" s="116" t="e">
        <f t="shared" si="257"/>
        <v>#REF!</v>
      </c>
      <c r="Y171" s="116" t="e">
        <f t="shared" si="258"/>
        <v>#REF!</v>
      </c>
      <c r="Z171" s="116">
        <f t="shared" si="259"/>
        <v>256.29000000000002</v>
      </c>
      <c r="AA171" s="116">
        <v>243</v>
      </c>
      <c r="AB171" s="116">
        <f t="shared" si="260"/>
        <v>148.29000000000002</v>
      </c>
      <c r="AC171" s="116">
        <v>108</v>
      </c>
      <c r="AD171" s="116">
        <v>-124.89</v>
      </c>
      <c r="AE171" s="116">
        <v>-24.74</v>
      </c>
      <c r="AF171" s="116">
        <v>-100.15</v>
      </c>
      <c r="AG171" s="116">
        <v>-124.89</v>
      </c>
      <c r="AH171" s="123" t="e">
        <f t="shared" si="261"/>
        <v>#REF!</v>
      </c>
      <c r="AI171" s="124" t="e">
        <f t="shared" si="262"/>
        <v>#REF!</v>
      </c>
      <c r="AJ171" s="123" t="e">
        <f t="shared" si="263"/>
        <v>#REF!</v>
      </c>
      <c r="AK171" s="22">
        <v>-94.71</v>
      </c>
      <c r="AL171" s="125" t="e">
        <f t="shared" si="264"/>
        <v>#REF!</v>
      </c>
      <c r="AM171" s="22"/>
      <c r="AN171" s="80" t="e">
        <f t="shared" si="265"/>
        <v>#REF!</v>
      </c>
    </row>
    <row r="172" spans="1:40">
      <c r="O172" s="134"/>
      <c r="P172" s="134"/>
      <c r="Q172" s="134"/>
      <c r="R172" s="134"/>
      <c r="S172" s="134"/>
      <c r="T172" s="134"/>
      <c r="U172" s="134"/>
    </row>
  </sheetData>
  <autoFilter ref="A9:AL171"/>
  <mergeCells count="42">
    <mergeCell ref="A3:AL3"/>
    <mergeCell ref="G4:I4"/>
    <mergeCell ref="J4:N4"/>
    <mergeCell ref="O4:T4"/>
    <mergeCell ref="W4:Y4"/>
    <mergeCell ref="Z4:AC4"/>
    <mergeCell ref="AD4:AF4"/>
    <mergeCell ref="AH4:AJ4"/>
    <mergeCell ref="A4:A6"/>
    <mergeCell ref="B4:B6"/>
    <mergeCell ref="C4:C6"/>
    <mergeCell ref="D4:D6"/>
    <mergeCell ref="E4:E6"/>
    <mergeCell ref="F4:F6"/>
    <mergeCell ref="G5:G6"/>
    <mergeCell ref="H5:H6"/>
    <mergeCell ref="I5:I6"/>
    <mergeCell ref="O5:O6"/>
    <mergeCell ref="P5:P6"/>
    <mergeCell ref="Q5:Q6"/>
    <mergeCell ref="R5:R6"/>
    <mergeCell ref="S5:S6"/>
    <mergeCell ref="T5:T6"/>
    <mergeCell ref="U5:U6"/>
    <mergeCell ref="V4:V6"/>
    <mergeCell ref="W5:W6"/>
    <mergeCell ref="X5:X6"/>
    <mergeCell ref="Y5:Y6"/>
    <mergeCell ref="Z5:Z6"/>
    <mergeCell ref="AA5:AA6"/>
    <mergeCell ref="AB5:AB6"/>
    <mergeCell ref="AC5:AC6"/>
    <mergeCell ref="AD5:AD6"/>
    <mergeCell ref="AE5:AE6"/>
    <mergeCell ref="AF5:AF6"/>
    <mergeCell ref="AG4:AG6"/>
    <mergeCell ref="AM4:AM6"/>
    <mergeCell ref="AH5:AH6"/>
    <mergeCell ref="AI5:AI6"/>
    <mergeCell ref="AJ5:AJ6"/>
    <mergeCell ref="AK5:AK6"/>
    <mergeCell ref="AL5:AL6"/>
  </mergeCells>
  <phoneticPr fontId="10" type="noConversion"/>
  <printOptions horizontalCentered="1"/>
  <pageMargins left="0.78740157480314998" right="0.78740157480314998" top="0.59055118110236204" bottom="0.59055118110236204" header="0.511811023622047" footer="0.511811023622047"/>
  <pageSetup paperSize="9" scale="64" fitToHeight="0" orientation="landscape"/>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3"/>
  <sheetViews>
    <sheetView workbookViewId="0">
      <selection activeCell="A2" sqref="A2:P2"/>
    </sheetView>
  </sheetViews>
  <sheetFormatPr defaultColWidth="9" defaultRowHeight="14.25" outlineLevelCol="1"/>
  <cols>
    <col min="1" max="1" width="11.625" customWidth="1"/>
    <col min="2" max="2" width="25.875" customWidth="1"/>
    <col min="3" max="3" width="6.75" customWidth="1"/>
    <col min="4" max="4" width="7.25" customWidth="1"/>
    <col min="5" max="8" width="4.5" customWidth="1"/>
    <col min="12" max="12" width="7.875" customWidth="1"/>
    <col min="15" max="15" width="7.5" customWidth="1"/>
    <col min="17" max="17" width="24.375" customWidth="1"/>
    <col min="18" max="19" width="9" hidden="1" customWidth="1"/>
    <col min="20" max="20" width="9" customWidth="1"/>
    <col min="22" max="44" width="9" hidden="1" customWidth="1" outlineLevel="1"/>
    <col min="45" max="45" width="9" collapsed="1"/>
  </cols>
  <sheetData>
    <row r="1" spans="1:44" ht="24" customHeight="1">
      <c r="A1" s="630" t="s">
        <v>380</v>
      </c>
      <c r="B1" s="630"/>
      <c r="C1" s="3"/>
      <c r="D1" s="3"/>
      <c r="E1" s="4"/>
      <c r="F1" s="4"/>
      <c r="G1" s="4"/>
      <c r="H1" s="4"/>
      <c r="I1" s="9"/>
      <c r="J1" s="9"/>
      <c r="K1" s="9"/>
      <c r="L1" s="9"/>
      <c r="M1" s="9"/>
      <c r="N1" s="10"/>
      <c r="O1" s="9"/>
      <c r="P1" s="19"/>
      <c r="V1" s="3"/>
      <c r="W1" s="4"/>
      <c r="X1" s="4"/>
      <c r="Y1" s="4"/>
      <c r="Z1" s="4"/>
      <c r="AA1" s="4"/>
      <c r="AB1" s="9"/>
      <c r="AC1" s="9"/>
      <c r="AD1" s="10"/>
      <c r="AE1" s="9"/>
      <c r="AF1" s="9"/>
      <c r="AG1" s="9"/>
      <c r="AH1" s="11"/>
      <c r="AI1" s="12"/>
      <c r="AJ1" s="11"/>
      <c r="AK1" s="11"/>
      <c r="AL1" s="11"/>
      <c r="AM1" s="11"/>
      <c r="AN1" s="11"/>
      <c r="AO1" s="11"/>
      <c r="AP1" s="11"/>
      <c r="AQ1" s="11"/>
      <c r="AR1" s="19"/>
    </row>
    <row r="2" spans="1:44" ht="27" customHeight="1">
      <c r="A2" s="661" t="s">
        <v>353</v>
      </c>
      <c r="B2" s="661"/>
      <c r="C2" s="661"/>
      <c r="D2" s="661"/>
      <c r="E2" s="661"/>
      <c r="F2" s="661"/>
      <c r="G2" s="661"/>
      <c r="H2" s="661"/>
      <c r="I2" s="661"/>
      <c r="J2" s="661"/>
      <c r="K2" s="661"/>
      <c r="L2" s="661"/>
      <c r="M2" s="661"/>
      <c r="N2" s="661"/>
      <c r="O2" s="661"/>
      <c r="P2" s="661"/>
      <c r="AR2" s="19"/>
    </row>
    <row r="3" spans="1:44" ht="27.75" customHeight="1">
      <c r="A3" s="5" t="s">
        <v>3</v>
      </c>
      <c r="B3" s="5"/>
      <c r="C3" s="6"/>
      <c r="D3" s="6"/>
      <c r="E3" s="7"/>
      <c r="F3" s="7"/>
      <c r="G3" s="8"/>
      <c r="H3" s="8"/>
      <c r="I3" s="13"/>
      <c r="J3" s="13"/>
      <c r="K3" s="13"/>
      <c r="L3" s="13"/>
      <c r="M3" s="13"/>
      <c r="N3" s="14"/>
      <c r="O3" s="15"/>
      <c r="P3" s="19"/>
      <c r="V3" s="6"/>
      <c r="W3" s="7"/>
      <c r="X3" s="7"/>
      <c r="Y3" s="8"/>
      <c r="Z3" s="8"/>
      <c r="AA3" s="8"/>
      <c r="AB3" s="13"/>
      <c r="AC3" s="13"/>
      <c r="AD3" s="14"/>
      <c r="AE3" s="15"/>
      <c r="AF3" s="15"/>
      <c r="AG3" s="15"/>
      <c r="AH3" s="16"/>
      <c r="AI3" s="17"/>
      <c r="AJ3" s="16"/>
      <c r="AK3" s="16"/>
      <c r="AL3" s="16"/>
      <c r="AM3" s="16"/>
      <c r="AN3" s="16"/>
      <c r="AO3" s="16"/>
      <c r="AP3" s="16"/>
      <c r="AQ3" s="16"/>
      <c r="AR3" s="19"/>
    </row>
    <row r="4" spans="1:44" s="157" customFormat="1" ht="26.25" customHeight="1">
      <c r="A4" s="634" t="s">
        <v>0</v>
      </c>
      <c r="B4" s="635"/>
      <c r="C4" s="662" t="s">
        <v>354</v>
      </c>
      <c r="D4" s="663"/>
      <c r="E4" s="641" t="s">
        <v>340</v>
      </c>
      <c r="F4" s="641"/>
      <c r="G4" s="642"/>
      <c r="H4" s="642"/>
      <c r="I4" s="623" t="s">
        <v>384</v>
      </c>
      <c r="J4" s="624"/>
      <c r="K4" s="624"/>
      <c r="L4" s="624"/>
      <c r="M4" s="624"/>
      <c r="N4" s="624"/>
      <c r="O4" s="643"/>
      <c r="P4" s="647" t="s">
        <v>257</v>
      </c>
      <c r="V4" s="143" t="s">
        <v>279</v>
      </c>
      <c r="W4" s="649" t="s">
        <v>69</v>
      </c>
      <c r="X4" s="650"/>
      <c r="Y4" s="651"/>
      <c r="Z4" s="651"/>
      <c r="AA4" s="652"/>
      <c r="AB4" s="653" t="s">
        <v>256</v>
      </c>
      <c r="AC4" s="654"/>
      <c r="AD4" s="654"/>
      <c r="AE4" s="654"/>
      <c r="AF4" s="654"/>
      <c r="AG4" s="655"/>
      <c r="AH4" s="656" t="s">
        <v>280</v>
      </c>
      <c r="AI4" s="657"/>
      <c r="AJ4" s="658"/>
      <c r="AK4" s="659" t="s">
        <v>281</v>
      </c>
      <c r="AL4" s="656" t="s">
        <v>282</v>
      </c>
      <c r="AM4" s="657"/>
      <c r="AN4" s="658"/>
      <c r="AO4" s="660" t="s">
        <v>283</v>
      </c>
      <c r="AP4" s="660"/>
      <c r="AQ4" s="660"/>
      <c r="AR4" s="647" t="s">
        <v>257</v>
      </c>
    </row>
    <row r="5" spans="1:44" s="157" customFormat="1" ht="20.25" customHeight="1">
      <c r="A5" s="636"/>
      <c r="B5" s="637"/>
      <c r="C5" s="648" t="s">
        <v>350</v>
      </c>
      <c r="D5" s="648" t="s">
        <v>343</v>
      </c>
      <c r="E5" s="627" t="s">
        <v>344</v>
      </c>
      <c r="F5" s="628"/>
      <c r="G5" s="621" t="s">
        <v>345</v>
      </c>
      <c r="H5" s="622"/>
      <c r="I5" s="617" t="s">
        <v>334</v>
      </c>
      <c r="J5" s="617" t="s">
        <v>346</v>
      </c>
      <c r="K5" s="623" t="s">
        <v>336</v>
      </c>
      <c r="L5" s="624"/>
      <c r="M5" s="624"/>
      <c r="N5" s="617" t="s">
        <v>85</v>
      </c>
      <c r="O5" s="617" t="s">
        <v>347</v>
      </c>
      <c r="P5" s="647"/>
      <c r="V5" s="143"/>
      <c r="W5" s="145"/>
      <c r="X5" s="146"/>
      <c r="Y5" s="144"/>
      <c r="Z5" s="144"/>
      <c r="AA5" s="155"/>
      <c r="AB5" s="147"/>
      <c r="AC5" s="178"/>
      <c r="AD5" s="178"/>
      <c r="AE5" s="178"/>
      <c r="AF5" s="178"/>
      <c r="AG5" s="148"/>
      <c r="AH5" s="149"/>
      <c r="AI5" s="181"/>
      <c r="AJ5" s="150"/>
      <c r="AK5" s="659"/>
      <c r="AL5" s="151"/>
      <c r="AM5" s="152"/>
      <c r="AN5" s="153"/>
      <c r="AO5" s="154"/>
      <c r="AP5" s="154"/>
      <c r="AQ5" s="154"/>
      <c r="AR5" s="647"/>
    </row>
    <row r="6" spans="1:44" s="157" customFormat="1" ht="30" customHeight="1">
      <c r="A6" s="638"/>
      <c r="B6" s="639"/>
      <c r="C6" s="648"/>
      <c r="D6" s="648"/>
      <c r="E6" s="319" t="s">
        <v>84</v>
      </c>
      <c r="F6" s="319" t="s">
        <v>92</v>
      </c>
      <c r="G6" s="320" t="s">
        <v>85</v>
      </c>
      <c r="H6" s="320" t="s">
        <v>347</v>
      </c>
      <c r="I6" s="618"/>
      <c r="J6" s="618"/>
      <c r="K6" s="321" t="s">
        <v>355</v>
      </c>
      <c r="L6" s="321" t="s">
        <v>350</v>
      </c>
      <c r="M6" s="321" t="s">
        <v>343</v>
      </c>
      <c r="N6" s="618"/>
      <c r="O6" s="618"/>
      <c r="P6" s="647"/>
      <c r="R6" s="20" t="s">
        <v>284</v>
      </c>
      <c r="S6" s="20" t="s">
        <v>285</v>
      </c>
      <c r="V6" s="364" t="s">
        <v>2</v>
      </c>
      <c r="W6" s="365" t="s">
        <v>84</v>
      </c>
      <c r="X6" s="365" t="s">
        <v>92</v>
      </c>
      <c r="Y6" s="366" t="s">
        <v>85</v>
      </c>
      <c r="Z6" s="366" t="s">
        <v>86</v>
      </c>
      <c r="AA6" s="366" t="s">
        <v>87</v>
      </c>
      <c r="AB6" s="177" t="s">
        <v>83</v>
      </c>
      <c r="AC6" s="177" t="s">
        <v>84</v>
      </c>
      <c r="AD6" s="321" t="s">
        <v>85</v>
      </c>
      <c r="AE6" s="177" t="s">
        <v>86</v>
      </c>
      <c r="AF6" s="177" t="s">
        <v>87</v>
      </c>
      <c r="AG6" s="177" t="s">
        <v>88</v>
      </c>
      <c r="AH6" s="179" t="s">
        <v>83</v>
      </c>
      <c r="AI6" s="180" t="s">
        <v>84</v>
      </c>
      <c r="AJ6" s="179" t="s">
        <v>85</v>
      </c>
      <c r="AK6" s="659"/>
      <c r="AL6" s="18" t="s">
        <v>83</v>
      </c>
      <c r="AM6" s="18" t="s">
        <v>84</v>
      </c>
      <c r="AN6" s="18" t="s">
        <v>85</v>
      </c>
      <c r="AO6" s="179" t="s">
        <v>83</v>
      </c>
      <c r="AP6" s="179" t="s">
        <v>84</v>
      </c>
      <c r="AQ6" s="179" t="s">
        <v>85</v>
      </c>
      <c r="AR6" s="647"/>
    </row>
    <row r="7" spans="1:44" ht="12" customHeight="1">
      <c r="A7" s="375" t="s">
        <v>4</v>
      </c>
      <c r="B7" s="375" t="s">
        <v>4</v>
      </c>
      <c r="C7" s="368">
        <v>131</v>
      </c>
      <c r="D7" s="368">
        <v>25573</v>
      </c>
      <c r="E7" s="368"/>
      <c r="F7" s="368"/>
      <c r="G7" s="348"/>
      <c r="H7" s="348"/>
      <c r="I7" s="346">
        <v>5193.2</v>
      </c>
      <c r="J7" s="346">
        <v>5114.6000000000004</v>
      </c>
      <c r="K7" s="346">
        <v>3295.1199999999994</v>
      </c>
      <c r="L7" s="346">
        <v>78.600000000000009</v>
      </c>
      <c r="M7" s="346">
        <v>3216.52</v>
      </c>
      <c r="N7" s="323">
        <v>196.75</v>
      </c>
      <c r="O7" s="346">
        <v>1701.33</v>
      </c>
      <c r="P7" s="367"/>
      <c r="V7" s="368">
        <f>V8+V12+V16+V19+V23+V27+V30++V36+V40+V45+V49+V52+V56+V59</f>
        <v>25573</v>
      </c>
      <c r="W7" s="368"/>
      <c r="X7" s="368"/>
      <c r="Y7" s="348"/>
      <c r="Z7" s="348"/>
      <c r="AA7" s="348"/>
      <c r="AB7" s="346">
        <f t="shared" ref="AB7:AG7" si="0">AB8+AB12+AB16+AB19+AB23+AB27+AB30++AB36+AB40+AB45+AB49+AB52+AB56+AB59</f>
        <v>5114.6000000000004</v>
      </c>
      <c r="AC7" s="346">
        <f t="shared" si="0"/>
        <v>3216.52</v>
      </c>
      <c r="AD7" s="323">
        <f t="shared" si="0"/>
        <v>196.75</v>
      </c>
      <c r="AE7" s="346">
        <f t="shared" si="0"/>
        <v>1625.6399999999999</v>
      </c>
      <c r="AF7" s="346">
        <f t="shared" si="0"/>
        <v>75.689999999999941</v>
      </c>
      <c r="AG7" s="346">
        <f t="shared" si="0"/>
        <v>1701.33</v>
      </c>
      <c r="AH7" s="373">
        <v>2417.1074289876201</v>
      </c>
      <c r="AI7" s="346">
        <v>2274.8965768390399</v>
      </c>
      <c r="AJ7" s="373">
        <v>142.21085214857999</v>
      </c>
      <c r="AK7" s="373"/>
      <c r="AL7" s="373"/>
      <c r="AM7" s="373"/>
      <c r="AN7" s="373"/>
      <c r="AO7" s="174">
        <f>ROUND((AP7+AQ7)*1,2)</f>
        <v>1081.54</v>
      </c>
      <c r="AP7" s="174">
        <f>ROUND((AP8+AP12+AP16+AP19+AP23+AP27+AP30+AP36+AP40+AP45+AP49+AP52+AP56+AP59)*1,2)</f>
        <v>1025</v>
      </c>
      <c r="AQ7" s="174">
        <f>ROUND((AQ8+AQ12+AQ16+AQ19+AQ23+AQ27+AQ30+AQ36+AQ40+AQ45+AQ49+AQ52+AQ56+AQ59)*1,2)</f>
        <v>56.54</v>
      </c>
      <c r="AR7" s="367"/>
    </row>
    <row r="8" spans="1:44" ht="12" customHeight="1">
      <c r="A8" s="604" t="s">
        <v>5</v>
      </c>
      <c r="B8" s="346" t="s">
        <v>6</v>
      </c>
      <c r="C8" s="376">
        <v>21</v>
      </c>
      <c r="D8" s="376">
        <v>3232</v>
      </c>
      <c r="E8" s="376"/>
      <c r="F8" s="376"/>
      <c r="G8" s="348"/>
      <c r="H8" s="348"/>
      <c r="I8" s="349">
        <v>659</v>
      </c>
      <c r="J8" s="349">
        <v>646.4</v>
      </c>
      <c r="K8" s="349">
        <v>400.44</v>
      </c>
      <c r="L8" s="349">
        <v>12.6</v>
      </c>
      <c r="M8" s="349">
        <v>387.84000000000003</v>
      </c>
      <c r="N8" s="337">
        <v>6.91</v>
      </c>
      <c r="O8" s="349">
        <v>251.65000000000003</v>
      </c>
      <c r="P8" s="367"/>
      <c r="V8" s="376">
        <f>SUM(V9,V11:V11)</f>
        <v>3232</v>
      </c>
      <c r="W8" s="376"/>
      <c r="X8" s="376"/>
      <c r="Y8" s="348"/>
      <c r="Z8" s="348"/>
      <c r="AA8" s="348"/>
      <c r="AB8" s="349">
        <f>AB9+AB11</f>
        <v>646.4</v>
      </c>
      <c r="AC8" s="349">
        <f t="shared" ref="AC8:AG8" si="1">AC9+AC11</f>
        <v>387.84000000000003</v>
      </c>
      <c r="AD8" s="337">
        <f t="shared" si="1"/>
        <v>6.91</v>
      </c>
      <c r="AE8" s="349">
        <f t="shared" si="1"/>
        <v>247.04</v>
      </c>
      <c r="AF8" s="349">
        <f t="shared" si="1"/>
        <v>4.6099999999999994</v>
      </c>
      <c r="AG8" s="349">
        <f t="shared" si="1"/>
        <v>251.65000000000003</v>
      </c>
      <c r="AH8" s="349">
        <v>185.710548676863</v>
      </c>
      <c r="AI8" s="349">
        <v>180.13692643845599</v>
      </c>
      <c r="AJ8" s="349">
        <v>5.5736222384073804</v>
      </c>
      <c r="AK8" s="349"/>
      <c r="AL8" s="349"/>
      <c r="AM8" s="349"/>
      <c r="AN8" s="349"/>
      <c r="AO8" s="174">
        <f>AO9+AO11</f>
        <v>221.49637776159264</v>
      </c>
      <c r="AP8" s="174">
        <f t="shared" ref="AP8:AQ8" si="2">AP9+AP11</f>
        <v>220.16000000000003</v>
      </c>
      <c r="AQ8" s="174">
        <f t="shared" si="2"/>
        <v>1.3363777615926198</v>
      </c>
      <c r="AR8" s="367"/>
    </row>
    <row r="9" spans="1:44" ht="12" customHeight="1">
      <c r="A9" s="605"/>
      <c r="B9" s="346" t="s">
        <v>7</v>
      </c>
      <c r="C9" s="376">
        <v>19</v>
      </c>
      <c r="D9" s="376">
        <v>3088</v>
      </c>
      <c r="E9" s="376"/>
      <c r="F9" s="376"/>
      <c r="G9" s="348"/>
      <c r="H9" s="348"/>
      <c r="I9" s="349">
        <v>629</v>
      </c>
      <c r="J9" s="349">
        <v>617.6</v>
      </c>
      <c r="K9" s="349">
        <v>381.96</v>
      </c>
      <c r="L9" s="349">
        <v>11.4</v>
      </c>
      <c r="M9" s="349">
        <v>370.56</v>
      </c>
      <c r="N9" s="337">
        <v>0</v>
      </c>
      <c r="O9" s="349">
        <v>247.04000000000002</v>
      </c>
      <c r="P9" s="367"/>
      <c r="V9" s="376">
        <f>SUM(V10:V10)</f>
        <v>3088</v>
      </c>
      <c r="W9" s="376"/>
      <c r="X9" s="376"/>
      <c r="Y9" s="348"/>
      <c r="Z9" s="348"/>
      <c r="AA9" s="348"/>
      <c r="AB9" s="349">
        <f t="shared" ref="AB9:AG9" si="3">SUM(AB10:AB10)</f>
        <v>617.6</v>
      </c>
      <c r="AC9" s="349">
        <f t="shared" si="3"/>
        <v>370.56</v>
      </c>
      <c r="AD9" s="337">
        <f t="shared" si="3"/>
        <v>0</v>
      </c>
      <c r="AE9" s="349">
        <f t="shared" si="3"/>
        <v>247.04</v>
      </c>
      <c r="AF9" s="349">
        <f t="shared" si="3"/>
        <v>0</v>
      </c>
      <c r="AG9" s="349">
        <f t="shared" si="3"/>
        <v>247.04000000000002</v>
      </c>
      <c r="AH9" s="377">
        <v>166.206846321923</v>
      </c>
      <c r="AI9" s="349">
        <v>166.206846321923</v>
      </c>
      <c r="AJ9" s="377">
        <v>0</v>
      </c>
      <c r="AK9" s="377"/>
      <c r="AL9" s="377"/>
      <c r="AM9" s="377"/>
      <c r="AN9" s="377"/>
      <c r="AO9" s="174">
        <f>AO10</f>
        <v>216.61</v>
      </c>
      <c r="AP9" s="174">
        <f>AP10</f>
        <v>216.61</v>
      </c>
      <c r="AQ9" s="174">
        <f>AQ10</f>
        <v>0</v>
      </c>
      <c r="AR9" s="367"/>
    </row>
    <row r="10" spans="1:44" ht="12" customHeight="1">
      <c r="A10" s="605"/>
      <c r="B10" s="378" t="s">
        <v>8</v>
      </c>
      <c r="C10" s="369">
        <v>19</v>
      </c>
      <c r="D10" s="379">
        <v>3088</v>
      </c>
      <c r="E10" s="345">
        <v>0.6</v>
      </c>
      <c r="F10" s="327">
        <v>0.4</v>
      </c>
      <c r="G10" s="345">
        <v>0</v>
      </c>
      <c r="H10" s="327">
        <v>1</v>
      </c>
      <c r="I10" s="328">
        <v>629</v>
      </c>
      <c r="J10" s="328">
        <v>617.6</v>
      </c>
      <c r="K10" s="329">
        <v>381.96</v>
      </c>
      <c r="L10" s="329">
        <v>11.4</v>
      </c>
      <c r="M10" s="329">
        <v>370.56</v>
      </c>
      <c r="N10" s="328">
        <v>0</v>
      </c>
      <c r="O10" s="328">
        <v>247.04000000000002</v>
      </c>
      <c r="P10" s="367"/>
      <c r="V10" s="379">
        <v>3088</v>
      </c>
      <c r="W10" s="345">
        <v>0.6</v>
      </c>
      <c r="X10" s="327">
        <f>1-W10</f>
        <v>0.4</v>
      </c>
      <c r="Y10" s="345">
        <v>0</v>
      </c>
      <c r="Z10" s="345">
        <v>1</v>
      </c>
      <c r="AA10" s="345">
        <v>0</v>
      </c>
      <c r="AB10" s="380">
        <f>ROUND(V10*2000/10000,2)</f>
        <v>617.6</v>
      </c>
      <c r="AC10" s="328">
        <f>ROUND(V10*0.2*W10,2)</f>
        <v>370.56</v>
      </c>
      <c r="AD10" s="329">
        <v>0</v>
      </c>
      <c r="AE10" s="328">
        <f>ROUND((AB10-AC10)*Z10,2)</f>
        <v>247.04</v>
      </c>
      <c r="AF10" s="380">
        <f>AB10-AC10-AD10-AE10</f>
        <v>0</v>
      </c>
      <c r="AG10" s="328">
        <f>AB10-AC10-AD10</f>
        <v>247.04000000000002</v>
      </c>
      <c r="AH10" s="370">
        <v>166.206846321923</v>
      </c>
      <c r="AI10" s="371">
        <v>166.206846321923</v>
      </c>
      <c r="AJ10" s="370">
        <v>0</v>
      </c>
      <c r="AK10" s="381"/>
      <c r="AL10" s="381"/>
      <c r="AM10" s="381"/>
      <c r="AN10" s="381"/>
      <c r="AO10" s="174">
        <f t="shared" ref="AO10:AO11" si="4">AP10+AQ10</f>
        <v>216.61</v>
      </c>
      <c r="AP10" s="174">
        <f>ROUND((AC10-AI10)*1.06,2)</f>
        <v>216.61</v>
      </c>
      <c r="AQ10" s="174">
        <f t="shared" ref="AQ10:AQ11" si="5">AD10-AJ10</f>
        <v>0</v>
      </c>
      <c r="AR10" s="367"/>
    </row>
    <row r="11" spans="1:44" ht="12" customHeight="1">
      <c r="A11" s="605"/>
      <c r="B11" s="165" t="s">
        <v>9</v>
      </c>
      <c r="C11" s="369">
        <v>2</v>
      </c>
      <c r="D11" s="379">
        <v>144</v>
      </c>
      <c r="E11" s="345">
        <v>0.6</v>
      </c>
      <c r="F11" s="327">
        <v>0.4</v>
      </c>
      <c r="G11" s="327">
        <v>0.6</v>
      </c>
      <c r="H11" s="327">
        <v>0.4</v>
      </c>
      <c r="I11" s="328">
        <v>30</v>
      </c>
      <c r="J11" s="328">
        <v>28.8</v>
      </c>
      <c r="K11" s="329">
        <v>18.48</v>
      </c>
      <c r="L11" s="329">
        <v>1.2</v>
      </c>
      <c r="M11" s="329">
        <v>17.28</v>
      </c>
      <c r="N11" s="328">
        <v>6.91</v>
      </c>
      <c r="O11" s="328">
        <v>4.6099999999999994</v>
      </c>
      <c r="P11" s="367"/>
      <c r="V11" s="379">
        <v>144</v>
      </c>
      <c r="W11" s="345">
        <v>0.6</v>
      </c>
      <c r="X11" s="327">
        <f>1-W11</f>
        <v>0.4</v>
      </c>
      <c r="Y11" s="327">
        <v>0.6</v>
      </c>
      <c r="Z11" s="327">
        <v>0</v>
      </c>
      <c r="AA11" s="327">
        <v>0.4</v>
      </c>
      <c r="AB11" s="328">
        <f>ROUND(V11*2000/10000,2)</f>
        <v>28.8</v>
      </c>
      <c r="AC11" s="328">
        <f>ROUND(V11*0.2*W11,2)</f>
        <v>17.28</v>
      </c>
      <c r="AD11" s="329">
        <f>ROUND((AB11-AC11)*Y11,2)</f>
        <v>6.91</v>
      </c>
      <c r="AE11" s="328">
        <f>ROUND((AB11-AC11)*Z11,2)</f>
        <v>0</v>
      </c>
      <c r="AF11" s="380">
        <f>AB11-AC11-AD11-AE11</f>
        <v>4.6099999999999994</v>
      </c>
      <c r="AG11" s="328">
        <f>AB11-AC11-AD11</f>
        <v>4.6099999999999994</v>
      </c>
      <c r="AH11" s="370">
        <v>19.503702354940501</v>
      </c>
      <c r="AI11" s="371">
        <v>13.9300801165331</v>
      </c>
      <c r="AJ11" s="370">
        <v>5.5736222384073804</v>
      </c>
      <c r="AK11" s="381"/>
      <c r="AL11" s="381"/>
      <c r="AM11" s="381"/>
      <c r="AN11" s="381"/>
      <c r="AO11" s="174">
        <f t="shared" si="4"/>
        <v>4.8863777615926196</v>
      </c>
      <c r="AP11" s="174">
        <f>ROUND((AC11-AI11)*1.06,2)</f>
        <v>3.55</v>
      </c>
      <c r="AQ11" s="174">
        <f t="shared" si="5"/>
        <v>1.3363777615926198</v>
      </c>
      <c r="AR11" s="367"/>
    </row>
    <row r="12" spans="1:44" ht="12" customHeight="1">
      <c r="A12" s="604" t="s">
        <v>10</v>
      </c>
      <c r="B12" s="346" t="s">
        <v>11</v>
      </c>
      <c r="C12" s="376">
        <v>12</v>
      </c>
      <c r="D12" s="376">
        <v>1893</v>
      </c>
      <c r="E12" s="376"/>
      <c r="F12" s="376"/>
      <c r="G12" s="348"/>
      <c r="H12" s="348"/>
      <c r="I12" s="349">
        <v>385.79999999999995</v>
      </c>
      <c r="J12" s="349">
        <v>378.59999999999997</v>
      </c>
      <c r="K12" s="349">
        <v>234.35999999999999</v>
      </c>
      <c r="L12" s="349">
        <v>7.2</v>
      </c>
      <c r="M12" s="349">
        <v>227.16</v>
      </c>
      <c r="N12" s="337">
        <v>0.88</v>
      </c>
      <c r="O12" s="349">
        <v>150.55999999999997</v>
      </c>
      <c r="P12" s="367"/>
      <c r="V12" s="376">
        <f>SUM(V13,V15:V15)</f>
        <v>1893</v>
      </c>
      <c r="W12" s="376"/>
      <c r="X12" s="376"/>
      <c r="Y12" s="348"/>
      <c r="Z12" s="348"/>
      <c r="AA12" s="348"/>
      <c r="AB12" s="349">
        <f>AB13+AB15</f>
        <v>378.59999999999997</v>
      </c>
      <c r="AC12" s="349">
        <f t="shared" ref="AC12:AG12" si="6">AC13+AC15</f>
        <v>227.16</v>
      </c>
      <c r="AD12" s="337">
        <f t="shared" si="6"/>
        <v>0.88</v>
      </c>
      <c r="AE12" s="349">
        <f t="shared" si="6"/>
        <v>150.08000000000001</v>
      </c>
      <c r="AF12" s="349">
        <f t="shared" si="6"/>
        <v>0.47999999999999987</v>
      </c>
      <c r="AG12" s="349">
        <f t="shared" si="6"/>
        <v>150.55999999999997</v>
      </c>
      <c r="AH12" s="349">
        <v>196.698773974266</v>
      </c>
      <c r="AI12" s="349">
        <v>195.21194464675901</v>
      </c>
      <c r="AJ12" s="349">
        <v>1.48682932750668</v>
      </c>
      <c r="AK12" s="349"/>
      <c r="AL12" s="349"/>
      <c r="AM12" s="349"/>
      <c r="AN12" s="349"/>
      <c r="AO12" s="174">
        <f>AO13+AO15</f>
        <v>35.340000000000003</v>
      </c>
      <c r="AP12" s="174">
        <f t="shared" ref="AP12:AQ12" si="7">AP13+AP15</f>
        <v>35.340000000000003</v>
      </c>
      <c r="AQ12" s="174">
        <f t="shared" si="7"/>
        <v>0</v>
      </c>
      <c r="AR12" s="367"/>
    </row>
    <row r="13" spans="1:44" ht="12" customHeight="1">
      <c r="A13" s="605"/>
      <c r="B13" s="346" t="s">
        <v>7</v>
      </c>
      <c r="C13" s="376">
        <v>12</v>
      </c>
      <c r="D13" s="376">
        <v>1876</v>
      </c>
      <c r="E13" s="376"/>
      <c r="F13" s="376"/>
      <c r="G13" s="348"/>
      <c r="H13" s="348"/>
      <c r="I13" s="349">
        <v>382.4</v>
      </c>
      <c r="J13" s="349">
        <v>375.2</v>
      </c>
      <c r="K13" s="349">
        <v>232.32</v>
      </c>
      <c r="L13" s="349">
        <v>7.2</v>
      </c>
      <c r="M13" s="349">
        <v>225.12</v>
      </c>
      <c r="N13" s="337">
        <v>0</v>
      </c>
      <c r="O13" s="349">
        <v>150.07999999999998</v>
      </c>
      <c r="P13" s="367"/>
      <c r="V13" s="376">
        <f>V14</f>
        <v>1876</v>
      </c>
      <c r="W13" s="376"/>
      <c r="X13" s="376"/>
      <c r="Y13" s="348"/>
      <c r="Z13" s="348"/>
      <c r="AA13" s="348"/>
      <c r="AB13" s="349">
        <f t="shared" ref="AB13:AG13" si="8">AB14</f>
        <v>375.2</v>
      </c>
      <c r="AC13" s="349">
        <f t="shared" si="8"/>
        <v>225.12</v>
      </c>
      <c r="AD13" s="337">
        <f t="shared" si="8"/>
        <v>0</v>
      </c>
      <c r="AE13" s="349">
        <f t="shared" si="8"/>
        <v>150.08000000000001</v>
      </c>
      <c r="AF13" s="349">
        <f t="shared" si="8"/>
        <v>0</v>
      </c>
      <c r="AG13" s="349">
        <f t="shared" si="8"/>
        <v>150.07999999999998</v>
      </c>
      <c r="AH13" s="377">
        <v>191.777130371449</v>
      </c>
      <c r="AI13" s="349">
        <v>191.777130371449</v>
      </c>
      <c r="AJ13" s="377">
        <v>0</v>
      </c>
      <c r="AK13" s="377"/>
      <c r="AL13" s="377"/>
      <c r="AM13" s="377"/>
      <c r="AN13" s="377"/>
      <c r="AO13" s="174">
        <f>AO14</f>
        <v>35.340000000000003</v>
      </c>
      <c r="AP13" s="174">
        <f t="shared" ref="AP13:AQ13" si="9">AP14</f>
        <v>35.340000000000003</v>
      </c>
      <c r="AQ13" s="174">
        <f t="shared" si="9"/>
        <v>0</v>
      </c>
      <c r="AR13" s="367"/>
    </row>
    <row r="14" spans="1:44" ht="12" customHeight="1">
      <c r="A14" s="605"/>
      <c r="B14" s="182" t="s">
        <v>12</v>
      </c>
      <c r="C14" s="369">
        <v>12</v>
      </c>
      <c r="D14" s="369">
        <v>1876</v>
      </c>
      <c r="E14" s="345">
        <v>0.6</v>
      </c>
      <c r="F14" s="327">
        <v>0.4</v>
      </c>
      <c r="G14" s="327">
        <v>0</v>
      </c>
      <c r="H14" s="327">
        <v>1</v>
      </c>
      <c r="I14" s="328">
        <v>382.4</v>
      </c>
      <c r="J14" s="328">
        <v>375.2</v>
      </c>
      <c r="K14" s="329">
        <v>232.32</v>
      </c>
      <c r="L14" s="329">
        <v>7.2</v>
      </c>
      <c r="M14" s="329">
        <v>225.12</v>
      </c>
      <c r="N14" s="328">
        <v>0</v>
      </c>
      <c r="O14" s="328">
        <v>150.07999999999998</v>
      </c>
      <c r="P14" s="367"/>
      <c r="V14" s="369">
        <v>1876</v>
      </c>
      <c r="W14" s="345">
        <v>0.6</v>
      </c>
      <c r="X14" s="327">
        <f>1-W14</f>
        <v>0.4</v>
      </c>
      <c r="Y14" s="327">
        <v>0</v>
      </c>
      <c r="Z14" s="327">
        <v>1</v>
      </c>
      <c r="AA14" s="327">
        <v>0</v>
      </c>
      <c r="AB14" s="328">
        <f>ROUND(V14*2000/10000,2)</f>
        <v>375.2</v>
      </c>
      <c r="AC14" s="328">
        <f>ROUND(V14*0.2*W14,2)</f>
        <v>225.12</v>
      </c>
      <c r="AD14" s="329">
        <f>ROUND((AB14-AC14)*Y14,2)</f>
        <v>0</v>
      </c>
      <c r="AE14" s="328">
        <f>ROUND((AB14-AC14)*Z14,2)</f>
        <v>150.08000000000001</v>
      </c>
      <c r="AF14" s="380">
        <f>AB14-AC14-AD14-AE14</f>
        <v>0</v>
      </c>
      <c r="AG14" s="328">
        <f>AB14-AC14-AD14</f>
        <v>150.07999999999998</v>
      </c>
      <c r="AH14" s="370">
        <v>191.777130371449</v>
      </c>
      <c r="AI14" s="371">
        <v>191.777130371449</v>
      </c>
      <c r="AJ14" s="370">
        <v>0</v>
      </c>
      <c r="AK14" s="370"/>
      <c r="AL14" s="370"/>
      <c r="AM14" s="370"/>
      <c r="AN14" s="370"/>
      <c r="AO14" s="174">
        <f t="shared" ref="AO14" si="10">AP14+AQ14</f>
        <v>35.340000000000003</v>
      </c>
      <c r="AP14" s="174">
        <f>ROUND((AC14-AI14)*1.06,2)</f>
        <v>35.340000000000003</v>
      </c>
      <c r="AQ14" s="174">
        <f t="shared" ref="AQ14" si="11">AD14-AJ14</f>
        <v>0</v>
      </c>
      <c r="AR14" s="367"/>
    </row>
    <row r="15" spans="1:44" ht="12" customHeight="1">
      <c r="A15" s="605"/>
      <c r="B15" s="166" t="s">
        <v>13</v>
      </c>
      <c r="C15" s="369">
        <v>0</v>
      </c>
      <c r="D15" s="369">
        <v>17</v>
      </c>
      <c r="E15" s="345">
        <v>0.6</v>
      </c>
      <c r="F15" s="327">
        <v>0.4</v>
      </c>
      <c r="G15" s="327">
        <v>0.65</v>
      </c>
      <c r="H15" s="327">
        <v>0.35</v>
      </c>
      <c r="I15" s="328">
        <v>3.4</v>
      </c>
      <c r="J15" s="328">
        <v>3.4</v>
      </c>
      <c r="K15" s="329">
        <v>2.04</v>
      </c>
      <c r="L15" s="329">
        <v>0</v>
      </c>
      <c r="M15" s="329">
        <v>2.04</v>
      </c>
      <c r="N15" s="328">
        <v>0.88</v>
      </c>
      <c r="O15" s="328">
        <v>0.47999999999999987</v>
      </c>
      <c r="P15" s="372"/>
      <c r="V15" s="369">
        <v>17</v>
      </c>
      <c r="W15" s="345">
        <v>0.6</v>
      </c>
      <c r="X15" s="327">
        <f>1-W15</f>
        <v>0.4</v>
      </c>
      <c r="Y15" s="327">
        <v>0.65</v>
      </c>
      <c r="Z15" s="327">
        <v>0</v>
      </c>
      <c r="AA15" s="327">
        <v>0.35</v>
      </c>
      <c r="AB15" s="328">
        <f>ROUND(V15*2000/10000,2)</f>
        <v>3.4</v>
      </c>
      <c r="AC15" s="328">
        <f>ROUND(V15*0.2*W15,2)</f>
        <v>2.04</v>
      </c>
      <c r="AD15" s="329">
        <f>ROUND((AB15-AC15)*Y15,2)</f>
        <v>0.88</v>
      </c>
      <c r="AE15" s="328">
        <f>ROUND((AB15-AC15)*Z15,2)</f>
        <v>0</v>
      </c>
      <c r="AF15" s="380">
        <f>AB15-AC15-AD15-AE15</f>
        <v>0.47999999999999987</v>
      </c>
      <c r="AG15" s="328">
        <f>AB15-AC15-AD15</f>
        <v>0.47999999999999987</v>
      </c>
      <c r="AH15" s="370">
        <v>4.9216436028162196</v>
      </c>
      <c r="AI15" s="371">
        <v>3.4348142753095399</v>
      </c>
      <c r="AJ15" s="370">
        <v>1.48682932750668</v>
      </c>
      <c r="AK15" s="370"/>
      <c r="AL15" s="370"/>
      <c r="AM15" s="370"/>
      <c r="AN15" s="370"/>
      <c r="AO15" s="174">
        <v>0</v>
      </c>
      <c r="AP15" s="174">
        <v>0</v>
      </c>
      <c r="AQ15" s="174">
        <v>0</v>
      </c>
      <c r="AR15" s="372">
        <f>AC15-AI15</f>
        <v>-1.3948142753095398</v>
      </c>
    </row>
    <row r="16" spans="1:44" ht="12" customHeight="1">
      <c r="A16" s="604" t="s">
        <v>14</v>
      </c>
      <c r="B16" s="346" t="s">
        <v>15</v>
      </c>
      <c r="C16" s="376">
        <v>6</v>
      </c>
      <c r="D16" s="376">
        <v>1087</v>
      </c>
      <c r="E16" s="376"/>
      <c r="F16" s="376"/>
      <c r="G16" s="348"/>
      <c r="H16" s="348"/>
      <c r="I16" s="349">
        <v>221</v>
      </c>
      <c r="J16" s="349">
        <v>217.4</v>
      </c>
      <c r="K16" s="349">
        <v>134.04</v>
      </c>
      <c r="L16" s="349">
        <v>3.6</v>
      </c>
      <c r="M16" s="349">
        <v>130.44</v>
      </c>
      <c r="N16" s="337">
        <v>0</v>
      </c>
      <c r="O16" s="349">
        <v>86.960000000000008</v>
      </c>
      <c r="P16" s="367"/>
      <c r="V16" s="376">
        <f>V17</f>
        <v>1087</v>
      </c>
      <c r="W16" s="376"/>
      <c r="X16" s="376"/>
      <c r="Y16" s="348"/>
      <c r="Z16" s="348"/>
      <c r="AA16" s="348"/>
      <c r="AB16" s="349">
        <f>AB17</f>
        <v>217.4</v>
      </c>
      <c r="AC16" s="349">
        <f t="shared" ref="AC16:AG16" si="12">AC17</f>
        <v>130.44</v>
      </c>
      <c r="AD16" s="337">
        <f t="shared" si="12"/>
        <v>0</v>
      </c>
      <c r="AE16" s="349">
        <f t="shared" si="12"/>
        <v>86.96</v>
      </c>
      <c r="AF16" s="349">
        <f t="shared" si="12"/>
        <v>0</v>
      </c>
      <c r="AG16" s="349">
        <f t="shared" si="12"/>
        <v>86.960000000000008</v>
      </c>
      <c r="AH16" s="349">
        <v>100.086671522214</v>
      </c>
      <c r="AI16" s="349">
        <v>100.086671522214</v>
      </c>
      <c r="AJ16" s="349">
        <v>0</v>
      </c>
      <c r="AK16" s="349"/>
      <c r="AL16" s="349"/>
      <c r="AM16" s="349"/>
      <c r="AN16" s="349"/>
      <c r="AO16" s="174">
        <f>AO17</f>
        <v>32.17</v>
      </c>
      <c r="AP16" s="174">
        <f t="shared" ref="AP16:AQ17" si="13">AP17</f>
        <v>32.17</v>
      </c>
      <c r="AQ16" s="174">
        <f t="shared" si="13"/>
        <v>0</v>
      </c>
      <c r="AR16" s="367"/>
    </row>
    <row r="17" spans="1:44" ht="12" customHeight="1">
      <c r="A17" s="605"/>
      <c r="B17" s="346" t="s">
        <v>7</v>
      </c>
      <c r="C17" s="368">
        <v>6</v>
      </c>
      <c r="D17" s="368">
        <v>1087</v>
      </c>
      <c r="E17" s="368"/>
      <c r="F17" s="368"/>
      <c r="G17" s="348"/>
      <c r="H17" s="348"/>
      <c r="I17" s="346">
        <v>221</v>
      </c>
      <c r="J17" s="346">
        <v>217.4</v>
      </c>
      <c r="K17" s="346">
        <v>134.04</v>
      </c>
      <c r="L17" s="346">
        <v>3.6</v>
      </c>
      <c r="M17" s="346">
        <v>130.44</v>
      </c>
      <c r="N17" s="323">
        <v>0</v>
      </c>
      <c r="O17" s="346">
        <v>86.960000000000008</v>
      </c>
      <c r="P17" s="367"/>
      <c r="V17" s="368">
        <f>SUM(V18:V18)</f>
        <v>1087</v>
      </c>
      <c r="W17" s="368"/>
      <c r="X17" s="368"/>
      <c r="Y17" s="348"/>
      <c r="Z17" s="348"/>
      <c r="AA17" s="348"/>
      <c r="AB17" s="346">
        <f t="shared" ref="AB17:AG17" si="14">SUM(AB18:AB18)</f>
        <v>217.4</v>
      </c>
      <c r="AC17" s="346">
        <f t="shared" si="14"/>
        <v>130.44</v>
      </c>
      <c r="AD17" s="323">
        <f t="shared" si="14"/>
        <v>0</v>
      </c>
      <c r="AE17" s="346">
        <f t="shared" si="14"/>
        <v>86.96</v>
      </c>
      <c r="AF17" s="346">
        <f t="shared" si="14"/>
        <v>0</v>
      </c>
      <c r="AG17" s="346">
        <f t="shared" si="14"/>
        <v>86.960000000000008</v>
      </c>
      <c r="AH17" s="373">
        <v>100.086671522214</v>
      </c>
      <c r="AI17" s="346">
        <v>100.086671522214</v>
      </c>
      <c r="AJ17" s="373">
        <v>0</v>
      </c>
      <c r="AK17" s="373"/>
      <c r="AL17" s="373"/>
      <c r="AM17" s="373"/>
      <c r="AN17" s="373"/>
      <c r="AO17" s="174">
        <f>AO18</f>
        <v>32.17</v>
      </c>
      <c r="AP17" s="174">
        <f t="shared" si="13"/>
        <v>32.17</v>
      </c>
      <c r="AQ17" s="174">
        <f t="shared" si="13"/>
        <v>0</v>
      </c>
      <c r="AR17" s="367"/>
    </row>
    <row r="18" spans="1:44" ht="12" customHeight="1">
      <c r="A18" s="605"/>
      <c r="B18" s="182" t="s">
        <v>16</v>
      </c>
      <c r="C18" s="369">
        <v>6</v>
      </c>
      <c r="D18" s="369">
        <v>1087</v>
      </c>
      <c r="E18" s="345">
        <v>0.6</v>
      </c>
      <c r="F18" s="327">
        <v>0.4</v>
      </c>
      <c r="G18" s="327">
        <v>0</v>
      </c>
      <c r="H18" s="327">
        <v>1</v>
      </c>
      <c r="I18" s="328">
        <v>221</v>
      </c>
      <c r="J18" s="328">
        <v>217.4</v>
      </c>
      <c r="K18" s="329">
        <v>134.04</v>
      </c>
      <c r="L18" s="329">
        <v>3.6</v>
      </c>
      <c r="M18" s="329">
        <v>130.44</v>
      </c>
      <c r="N18" s="328">
        <v>0</v>
      </c>
      <c r="O18" s="328">
        <v>86.960000000000008</v>
      </c>
      <c r="P18" s="367"/>
      <c r="V18" s="369">
        <v>1087</v>
      </c>
      <c r="W18" s="345">
        <v>0.6</v>
      </c>
      <c r="X18" s="327">
        <f>1-W18</f>
        <v>0.4</v>
      </c>
      <c r="Y18" s="327">
        <v>0</v>
      </c>
      <c r="Z18" s="327">
        <v>1</v>
      </c>
      <c r="AA18" s="327">
        <v>0</v>
      </c>
      <c r="AB18" s="328">
        <f>ROUND(V18*2000/10000,2)</f>
        <v>217.4</v>
      </c>
      <c r="AC18" s="328">
        <f>ROUND(V18*0.2*W18,2)</f>
        <v>130.44</v>
      </c>
      <c r="AD18" s="329">
        <f>ROUND((AB18-AC18)*Y18,2)</f>
        <v>0</v>
      </c>
      <c r="AE18" s="328">
        <f>ROUND((AB18-AC18)*Z18,2)</f>
        <v>86.96</v>
      </c>
      <c r="AF18" s="380">
        <f>AB18-AC18-AD18-AE18</f>
        <v>0</v>
      </c>
      <c r="AG18" s="328">
        <f>AB18-AC18-AD18</f>
        <v>86.960000000000008</v>
      </c>
      <c r="AH18" s="370">
        <v>100.086671522214</v>
      </c>
      <c r="AI18" s="371">
        <v>100.086671522214</v>
      </c>
      <c r="AJ18" s="370">
        <v>0</v>
      </c>
      <c r="AK18" s="370"/>
      <c r="AL18" s="370"/>
      <c r="AM18" s="370"/>
      <c r="AN18" s="370"/>
      <c r="AO18" s="174">
        <f t="shared" ref="AO18" si="15">AP18+AQ18</f>
        <v>32.17</v>
      </c>
      <c r="AP18" s="174">
        <f>ROUND((AC18-AI18)*1.06,2)</f>
        <v>32.17</v>
      </c>
      <c r="AQ18" s="174">
        <f t="shared" ref="AQ18" si="16">AD18-AJ18</f>
        <v>0</v>
      </c>
      <c r="AR18" s="367"/>
    </row>
    <row r="19" spans="1:44" ht="12" customHeight="1">
      <c r="A19" s="604" t="s">
        <v>17</v>
      </c>
      <c r="B19" s="346" t="s">
        <v>18</v>
      </c>
      <c r="C19" s="376">
        <v>17</v>
      </c>
      <c r="D19" s="376">
        <v>1282</v>
      </c>
      <c r="E19" s="376"/>
      <c r="F19" s="376"/>
      <c r="G19" s="348"/>
      <c r="H19" s="348"/>
      <c r="I19" s="349">
        <v>266.60000000000002</v>
      </c>
      <c r="J19" s="349">
        <v>256.39999999999998</v>
      </c>
      <c r="K19" s="349">
        <v>164.04000000000002</v>
      </c>
      <c r="L19" s="349">
        <v>10.200000000000001</v>
      </c>
      <c r="M19" s="349">
        <v>153.84</v>
      </c>
      <c r="N19" s="337">
        <v>11.94</v>
      </c>
      <c r="O19" s="349">
        <v>90.61999999999999</v>
      </c>
      <c r="P19" s="367"/>
      <c r="V19" s="376">
        <f>SUM(V20,V22:V22)</f>
        <v>1282</v>
      </c>
      <c r="W19" s="376"/>
      <c r="X19" s="376"/>
      <c r="Y19" s="348"/>
      <c r="Z19" s="348"/>
      <c r="AA19" s="348"/>
      <c r="AB19" s="349">
        <f>AB20+AB22</f>
        <v>256.39999999999998</v>
      </c>
      <c r="AC19" s="349">
        <f t="shared" ref="AC19:AG19" si="17">AC20+AC22</f>
        <v>153.84</v>
      </c>
      <c r="AD19" s="337">
        <f t="shared" si="17"/>
        <v>11.94</v>
      </c>
      <c r="AE19" s="349">
        <f t="shared" si="17"/>
        <v>86.64</v>
      </c>
      <c r="AF19" s="349">
        <f t="shared" si="17"/>
        <v>3.9799999999999986</v>
      </c>
      <c r="AG19" s="349">
        <f t="shared" si="17"/>
        <v>90.61999999999999</v>
      </c>
      <c r="AH19" s="349">
        <v>112.20393299344499</v>
      </c>
      <c r="AI19" s="349">
        <v>104.475600873999</v>
      </c>
      <c r="AJ19" s="349">
        <v>7.7283321194464696</v>
      </c>
      <c r="AK19" s="349"/>
      <c r="AL19" s="349"/>
      <c r="AM19" s="349"/>
      <c r="AN19" s="349"/>
      <c r="AO19" s="174">
        <f>AO20+AO22</f>
        <v>56.541667880553533</v>
      </c>
      <c r="AP19" s="174">
        <f t="shared" ref="AP19:AQ19" si="18">AP20+AP22</f>
        <v>52.33</v>
      </c>
      <c r="AQ19" s="174">
        <f t="shared" si="18"/>
        <v>4.2116678805535299</v>
      </c>
      <c r="AR19" s="367"/>
    </row>
    <row r="20" spans="1:44" ht="12" customHeight="1">
      <c r="A20" s="605"/>
      <c r="B20" s="346" t="s">
        <v>7</v>
      </c>
      <c r="C20" s="376">
        <v>14</v>
      </c>
      <c r="D20" s="376">
        <v>1083</v>
      </c>
      <c r="E20" s="376"/>
      <c r="F20" s="376"/>
      <c r="G20" s="348"/>
      <c r="H20" s="348"/>
      <c r="I20" s="349">
        <v>225</v>
      </c>
      <c r="J20" s="349">
        <v>216.6</v>
      </c>
      <c r="K20" s="349">
        <v>138.36000000000001</v>
      </c>
      <c r="L20" s="349">
        <v>8.4</v>
      </c>
      <c r="M20" s="349">
        <v>129.96</v>
      </c>
      <c r="N20" s="337">
        <v>0</v>
      </c>
      <c r="O20" s="349">
        <v>86.639999999999986</v>
      </c>
      <c r="P20" s="367"/>
      <c r="V20" s="376">
        <f>SUM(V21:V21)</f>
        <v>1083</v>
      </c>
      <c r="W20" s="376"/>
      <c r="X20" s="376"/>
      <c r="Y20" s="348"/>
      <c r="Z20" s="348"/>
      <c r="AA20" s="348"/>
      <c r="AB20" s="349">
        <f t="shared" ref="AB20:AG20" si="19">SUM(AB21:AB21)</f>
        <v>216.6</v>
      </c>
      <c r="AC20" s="349">
        <f t="shared" si="19"/>
        <v>129.96</v>
      </c>
      <c r="AD20" s="337">
        <f t="shared" si="19"/>
        <v>0</v>
      </c>
      <c r="AE20" s="349">
        <f t="shared" si="19"/>
        <v>86.64</v>
      </c>
      <c r="AF20" s="349">
        <f t="shared" si="19"/>
        <v>0</v>
      </c>
      <c r="AG20" s="349">
        <f t="shared" si="19"/>
        <v>86.639999999999986</v>
      </c>
      <c r="AH20" s="377">
        <v>89.018936635105604</v>
      </c>
      <c r="AI20" s="349">
        <v>89.018936635105604</v>
      </c>
      <c r="AJ20" s="377">
        <v>0</v>
      </c>
      <c r="AK20" s="377"/>
      <c r="AL20" s="377"/>
      <c r="AM20" s="377"/>
      <c r="AN20" s="377"/>
      <c r="AO20" s="174">
        <f>AO21</f>
        <v>43.4</v>
      </c>
      <c r="AP20" s="174">
        <f t="shared" ref="AP20:AQ20" si="20">AP21</f>
        <v>43.4</v>
      </c>
      <c r="AQ20" s="174">
        <f t="shared" si="20"/>
        <v>0</v>
      </c>
      <c r="AR20" s="367"/>
    </row>
    <row r="21" spans="1:44" ht="12" customHeight="1">
      <c r="A21" s="605"/>
      <c r="B21" s="182" t="s">
        <v>19</v>
      </c>
      <c r="C21" s="369">
        <v>14</v>
      </c>
      <c r="D21" s="369">
        <v>1083</v>
      </c>
      <c r="E21" s="345">
        <v>0.6</v>
      </c>
      <c r="F21" s="327">
        <v>0.4</v>
      </c>
      <c r="G21" s="327">
        <v>0</v>
      </c>
      <c r="H21" s="327">
        <v>1</v>
      </c>
      <c r="I21" s="328">
        <v>225</v>
      </c>
      <c r="J21" s="328">
        <v>216.6</v>
      </c>
      <c r="K21" s="329">
        <v>138.36000000000001</v>
      </c>
      <c r="L21" s="329">
        <v>8.4</v>
      </c>
      <c r="M21" s="329">
        <v>129.96</v>
      </c>
      <c r="N21" s="328">
        <v>0</v>
      </c>
      <c r="O21" s="328">
        <v>86.639999999999986</v>
      </c>
      <c r="P21" s="367"/>
      <c r="V21" s="369">
        <v>1083</v>
      </c>
      <c r="W21" s="345">
        <v>0.6</v>
      </c>
      <c r="X21" s="327">
        <f>1-W21</f>
        <v>0.4</v>
      </c>
      <c r="Y21" s="327">
        <v>0</v>
      </c>
      <c r="Z21" s="327">
        <v>1</v>
      </c>
      <c r="AA21" s="327">
        <v>0</v>
      </c>
      <c r="AB21" s="328">
        <f>ROUND(V21*2000/10000,2)</f>
        <v>216.6</v>
      </c>
      <c r="AC21" s="328">
        <f>ROUND(V21*0.2*W21,2)</f>
        <v>129.96</v>
      </c>
      <c r="AD21" s="329">
        <f>ROUND((AB21-AC21)*Y21,2)</f>
        <v>0</v>
      </c>
      <c r="AE21" s="328">
        <f>ROUND((AB21-AC21)*Z21,2)</f>
        <v>86.64</v>
      </c>
      <c r="AF21" s="380">
        <f>AB21-AC21-AD21-AE21</f>
        <v>0</v>
      </c>
      <c r="AG21" s="328">
        <f>AB21-AC21-AD21</f>
        <v>86.639999999999986</v>
      </c>
      <c r="AH21" s="370">
        <v>89.018936635105604</v>
      </c>
      <c r="AI21" s="371">
        <v>89.018936635105604</v>
      </c>
      <c r="AJ21" s="370"/>
      <c r="AK21" s="370"/>
      <c r="AL21" s="370"/>
      <c r="AM21" s="370"/>
      <c r="AN21" s="370"/>
      <c r="AO21" s="174">
        <f t="shared" ref="AO21:AO22" si="21">AP21+AQ21</f>
        <v>43.4</v>
      </c>
      <c r="AP21" s="174">
        <f>ROUND((AC21-AI21)*1.06,2)</f>
        <v>43.4</v>
      </c>
      <c r="AQ21" s="174">
        <f t="shared" ref="AQ21:AQ22" si="22">AD21-AJ21</f>
        <v>0</v>
      </c>
      <c r="AR21" s="367"/>
    </row>
    <row r="22" spans="1:44" ht="12" customHeight="1">
      <c r="A22" s="605"/>
      <c r="B22" s="165" t="s">
        <v>20</v>
      </c>
      <c r="C22" s="369">
        <v>3</v>
      </c>
      <c r="D22" s="369">
        <v>199</v>
      </c>
      <c r="E22" s="345">
        <v>0.6</v>
      </c>
      <c r="F22" s="327">
        <v>0.4</v>
      </c>
      <c r="G22" s="327">
        <v>0.75</v>
      </c>
      <c r="H22" s="327">
        <v>0.25</v>
      </c>
      <c r="I22" s="328">
        <v>41.599999999999994</v>
      </c>
      <c r="J22" s="328">
        <v>39.799999999999997</v>
      </c>
      <c r="K22" s="329">
        <v>25.68</v>
      </c>
      <c r="L22" s="329">
        <v>1.8</v>
      </c>
      <c r="M22" s="329">
        <v>23.88</v>
      </c>
      <c r="N22" s="328">
        <v>11.94</v>
      </c>
      <c r="O22" s="328">
        <v>3.9799999999999986</v>
      </c>
      <c r="P22" s="367"/>
      <c r="V22" s="369">
        <v>199</v>
      </c>
      <c r="W22" s="345">
        <v>0.6</v>
      </c>
      <c r="X22" s="327">
        <f>1-W22</f>
        <v>0.4</v>
      </c>
      <c r="Y22" s="327">
        <v>0.75</v>
      </c>
      <c r="Z22" s="327">
        <v>0</v>
      </c>
      <c r="AA22" s="327">
        <v>0.25</v>
      </c>
      <c r="AB22" s="328">
        <f>ROUND(V22*2000/10000,2)</f>
        <v>39.799999999999997</v>
      </c>
      <c r="AC22" s="328">
        <f>ROUND(V22*0.2*W22,2)</f>
        <v>23.88</v>
      </c>
      <c r="AD22" s="329">
        <f>ROUND((AB22-AC22)*Y22,2)</f>
        <v>11.94</v>
      </c>
      <c r="AE22" s="328">
        <f>ROUND((AB22-AC22)*Z22,2)</f>
        <v>0</v>
      </c>
      <c r="AF22" s="380">
        <f>AB22-AC22-AD22-AE22</f>
        <v>3.9799999999999986</v>
      </c>
      <c r="AG22" s="328">
        <f>AB22-AC22-AD22</f>
        <v>3.9799999999999986</v>
      </c>
      <c r="AH22" s="370">
        <v>23.184996358339401</v>
      </c>
      <c r="AI22" s="371">
        <v>15.4566642388929</v>
      </c>
      <c r="AJ22" s="370">
        <v>7.7283321194464696</v>
      </c>
      <c r="AK22" s="370"/>
      <c r="AL22" s="370"/>
      <c r="AM22" s="370"/>
      <c r="AN22" s="370"/>
      <c r="AO22" s="174">
        <f t="shared" si="21"/>
        <v>13.141667880553531</v>
      </c>
      <c r="AP22" s="174">
        <f>ROUND((AC22-AI22)*1.06,2)</f>
        <v>8.93</v>
      </c>
      <c r="AQ22" s="174">
        <f t="shared" si="22"/>
        <v>4.2116678805535299</v>
      </c>
      <c r="AR22" s="367"/>
    </row>
    <row r="23" spans="1:44" ht="12" customHeight="1">
      <c r="A23" s="604" t="s">
        <v>21</v>
      </c>
      <c r="B23" s="346" t="s">
        <v>22</v>
      </c>
      <c r="C23" s="376">
        <v>14</v>
      </c>
      <c r="D23" s="376">
        <v>4397</v>
      </c>
      <c r="E23" s="376"/>
      <c r="F23" s="376"/>
      <c r="G23" s="348"/>
      <c r="H23" s="348"/>
      <c r="I23" s="349">
        <v>887.80000000000007</v>
      </c>
      <c r="J23" s="349">
        <v>879.40000000000009</v>
      </c>
      <c r="K23" s="349">
        <v>536.04</v>
      </c>
      <c r="L23" s="349">
        <v>8.4</v>
      </c>
      <c r="M23" s="349">
        <v>527.64</v>
      </c>
      <c r="N23" s="337">
        <v>48.9</v>
      </c>
      <c r="O23" s="349">
        <v>302.86000000000007</v>
      </c>
      <c r="P23" s="367"/>
      <c r="V23" s="376">
        <f>SUM(V24,V26:V26)</f>
        <v>4397</v>
      </c>
      <c r="W23" s="376"/>
      <c r="X23" s="376"/>
      <c r="Y23" s="348"/>
      <c r="Z23" s="348"/>
      <c r="AA23" s="348"/>
      <c r="AB23" s="349">
        <f>AB24+AB26</f>
        <v>879.40000000000009</v>
      </c>
      <c r="AC23" s="349">
        <f t="shared" ref="AC23:AG23" si="23">AC24+AC26</f>
        <v>527.64</v>
      </c>
      <c r="AD23" s="337">
        <f t="shared" si="23"/>
        <v>48.9</v>
      </c>
      <c r="AE23" s="349">
        <f t="shared" si="23"/>
        <v>290.64</v>
      </c>
      <c r="AF23" s="349">
        <f t="shared" si="23"/>
        <v>12.220000000000006</v>
      </c>
      <c r="AG23" s="349">
        <f t="shared" si="23"/>
        <v>302.86000000000007</v>
      </c>
      <c r="AH23" s="349">
        <v>447.49587278465702</v>
      </c>
      <c r="AI23" s="349">
        <v>409.79242534595801</v>
      </c>
      <c r="AJ23" s="349">
        <v>37.703447438698703</v>
      </c>
      <c r="AK23" s="349"/>
      <c r="AL23" s="349"/>
      <c r="AM23" s="349"/>
      <c r="AN23" s="349"/>
      <c r="AO23" s="174">
        <f>AO24+AO26</f>
        <v>136.11655256130132</v>
      </c>
      <c r="AP23" s="174">
        <f t="shared" ref="AP23:AQ23" si="24">AP24+AP26</f>
        <v>124.92</v>
      </c>
      <c r="AQ23" s="174">
        <f t="shared" si="24"/>
        <v>11.196552561301296</v>
      </c>
      <c r="AR23" s="367"/>
    </row>
    <row r="24" spans="1:44" ht="12" customHeight="1">
      <c r="A24" s="605"/>
      <c r="B24" s="346" t="s">
        <v>7</v>
      </c>
      <c r="C24" s="376">
        <v>12</v>
      </c>
      <c r="D24" s="376">
        <v>3633</v>
      </c>
      <c r="E24" s="376"/>
      <c r="F24" s="376"/>
      <c r="G24" s="348"/>
      <c r="H24" s="348"/>
      <c r="I24" s="349">
        <v>733.80000000000007</v>
      </c>
      <c r="J24" s="349">
        <v>726.6</v>
      </c>
      <c r="K24" s="349">
        <v>443.15999999999997</v>
      </c>
      <c r="L24" s="349">
        <v>7.2</v>
      </c>
      <c r="M24" s="349">
        <v>435.96</v>
      </c>
      <c r="N24" s="337">
        <v>0</v>
      </c>
      <c r="O24" s="349">
        <v>290.64000000000004</v>
      </c>
      <c r="P24" s="367"/>
      <c r="V24" s="376">
        <f>V25</f>
        <v>3633</v>
      </c>
      <c r="W24" s="376"/>
      <c r="X24" s="376"/>
      <c r="Y24" s="348"/>
      <c r="Z24" s="348"/>
      <c r="AA24" s="348"/>
      <c r="AB24" s="349">
        <f t="shared" ref="AB24:AG24" si="25">AB25</f>
        <v>726.6</v>
      </c>
      <c r="AC24" s="349">
        <f t="shared" si="25"/>
        <v>435.96</v>
      </c>
      <c r="AD24" s="337">
        <f t="shared" si="25"/>
        <v>0</v>
      </c>
      <c r="AE24" s="349">
        <f t="shared" si="25"/>
        <v>290.64</v>
      </c>
      <c r="AF24" s="349">
        <f t="shared" si="25"/>
        <v>0</v>
      </c>
      <c r="AG24" s="349">
        <f t="shared" si="25"/>
        <v>290.64000000000004</v>
      </c>
      <c r="AH24" s="377">
        <v>339.09249817916998</v>
      </c>
      <c r="AI24" s="349">
        <v>339.09249817916998</v>
      </c>
      <c r="AJ24" s="377">
        <v>0</v>
      </c>
      <c r="AK24" s="377"/>
      <c r="AL24" s="377"/>
      <c r="AM24" s="377"/>
      <c r="AN24" s="377"/>
      <c r="AO24" s="174">
        <f>AO25</f>
        <v>102.68</v>
      </c>
      <c r="AP24" s="174">
        <f t="shared" ref="AP24:AQ24" si="26">AP25</f>
        <v>102.68</v>
      </c>
      <c r="AQ24" s="174">
        <f t="shared" si="26"/>
        <v>0</v>
      </c>
      <c r="AR24" s="367"/>
    </row>
    <row r="25" spans="1:44" ht="12" customHeight="1">
      <c r="A25" s="605"/>
      <c r="B25" s="182" t="s">
        <v>23</v>
      </c>
      <c r="C25" s="369">
        <v>12</v>
      </c>
      <c r="D25" s="369">
        <v>3633</v>
      </c>
      <c r="E25" s="345">
        <v>0.6</v>
      </c>
      <c r="F25" s="327">
        <v>0.4</v>
      </c>
      <c r="G25" s="327">
        <v>0</v>
      </c>
      <c r="H25" s="327">
        <v>1</v>
      </c>
      <c r="I25" s="328">
        <v>733.80000000000007</v>
      </c>
      <c r="J25" s="328">
        <v>726.6</v>
      </c>
      <c r="K25" s="329">
        <v>443.15999999999997</v>
      </c>
      <c r="L25" s="329">
        <v>7.2</v>
      </c>
      <c r="M25" s="329">
        <v>435.96</v>
      </c>
      <c r="N25" s="328">
        <v>0</v>
      </c>
      <c r="O25" s="328">
        <v>290.64000000000004</v>
      </c>
      <c r="P25" s="367"/>
      <c r="V25" s="369">
        <v>3633</v>
      </c>
      <c r="W25" s="345">
        <v>0.6</v>
      </c>
      <c r="X25" s="327">
        <f>1-W25</f>
        <v>0.4</v>
      </c>
      <c r="Y25" s="327">
        <v>0</v>
      </c>
      <c r="Z25" s="327">
        <v>1</v>
      </c>
      <c r="AA25" s="327">
        <v>0</v>
      </c>
      <c r="AB25" s="328">
        <f>ROUND(V25*2000/10000,2)</f>
        <v>726.6</v>
      </c>
      <c r="AC25" s="328">
        <f>ROUND(V25*0.2*W25,2)</f>
        <v>435.96</v>
      </c>
      <c r="AD25" s="329">
        <f>ROUND((AB25-AC25)*Y25,2)</f>
        <v>0</v>
      </c>
      <c r="AE25" s="328">
        <f>ROUND((AB25-AC25)*Z25,2)</f>
        <v>290.64</v>
      </c>
      <c r="AF25" s="380">
        <f>AB25-AC25-AD25-AE25</f>
        <v>0</v>
      </c>
      <c r="AG25" s="328">
        <f>AB25-AC25-AD25</f>
        <v>290.64000000000004</v>
      </c>
      <c r="AH25" s="370">
        <v>339.09249817916998</v>
      </c>
      <c r="AI25" s="371">
        <v>339.09249817916998</v>
      </c>
      <c r="AJ25" s="370"/>
      <c r="AK25" s="370"/>
      <c r="AL25" s="370"/>
      <c r="AM25" s="370"/>
      <c r="AN25" s="370"/>
      <c r="AO25" s="174">
        <f t="shared" ref="AO25:AO26" si="27">AP25+AQ25</f>
        <v>102.68</v>
      </c>
      <c r="AP25" s="174">
        <f>ROUND((AC25-AI25)*1.06,2)</f>
        <v>102.68</v>
      </c>
      <c r="AQ25" s="174">
        <f t="shared" ref="AQ25:AQ26" si="28">AD25-AJ25</f>
        <v>0</v>
      </c>
      <c r="AR25" s="367"/>
    </row>
    <row r="26" spans="1:44" ht="12" customHeight="1">
      <c r="A26" s="605"/>
      <c r="B26" s="165" t="s">
        <v>24</v>
      </c>
      <c r="C26" s="369">
        <v>2</v>
      </c>
      <c r="D26" s="369">
        <v>764</v>
      </c>
      <c r="E26" s="345">
        <v>0.6</v>
      </c>
      <c r="F26" s="327">
        <v>0.4</v>
      </c>
      <c r="G26" s="327">
        <v>0.8</v>
      </c>
      <c r="H26" s="327">
        <v>0.19999999999999996</v>
      </c>
      <c r="I26" s="328">
        <v>154</v>
      </c>
      <c r="J26" s="328">
        <v>152.80000000000001</v>
      </c>
      <c r="K26" s="329">
        <v>92.88000000000001</v>
      </c>
      <c r="L26" s="329">
        <v>1.2</v>
      </c>
      <c r="M26" s="329">
        <v>91.68</v>
      </c>
      <c r="N26" s="328">
        <v>48.9</v>
      </c>
      <c r="O26" s="328">
        <v>12.220000000000006</v>
      </c>
      <c r="P26" s="367"/>
      <c r="V26" s="369">
        <v>764</v>
      </c>
      <c r="W26" s="345">
        <v>0.6</v>
      </c>
      <c r="X26" s="327">
        <f>1-W26</f>
        <v>0.4</v>
      </c>
      <c r="Y26" s="327">
        <v>0.8</v>
      </c>
      <c r="Z26" s="327">
        <v>0</v>
      </c>
      <c r="AA26" s="327">
        <v>0.2</v>
      </c>
      <c r="AB26" s="328">
        <f>ROUND(V26*2000/10000,2)</f>
        <v>152.80000000000001</v>
      </c>
      <c r="AC26" s="328">
        <f>ROUND(V26*0.2*W26,2)</f>
        <v>91.68</v>
      </c>
      <c r="AD26" s="329">
        <f>ROUND((AB26-AC26)*Y26,2)</f>
        <v>48.9</v>
      </c>
      <c r="AE26" s="328">
        <f>ROUND((AB26-AC26)*Z26,2)</f>
        <v>0</v>
      </c>
      <c r="AF26" s="380">
        <f>AB26-AC26-AD26-AE26</f>
        <v>12.220000000000006</v>
      </c>
      <c r="AG26" s="328">
        <f>AB26-AC26-AD26</f>
        <v>12.220000000000006</v>
      </c>
      <c r="AH26" s="370">
        <v>108.403374605487</v>
      </c>
      <c r="AI26" s="371">
        <v>70.6999271667881</v>
      </c>
      <c r="AJ26" s="370">
        <v>37.703447438698703</v>
      </c>
      <c r="AK26" s="370"/>
      <c r="AL26" s="370"/>
      <c r="AM26" s="370"/>
      <c r="AN26" s="370"/>
      <c r="AO26" s="174">
        <f t="shared" si="27"/>
        <v>33.436552561301298</v>
      </c>
      <c r="AP26" s="174">
        <f>ROUND((AC26-AI26)*1.06,2)</f>
        <v>22.24</v>
      </c>
      <c r="AQ26" s="174">
        <f t="shared" si="28"/>
        <v>11.196552561301296</v>
      </c>
      <c r="AR26" s="367"/>
    </row>
    <row r="27" spans="1:44" ht="12" customHeight="1">
      <c r="A27" s="604" t="s">
        <v>25</v>
      </c>
      <c r="B27" s="346" t="s">
        <v>26</v>
      </c>
      <c r="C27" s="368">
        <v>4</v>
      </c>
      <c r="D27" s="368">
        <v>241</v>
      </c>
      <c r="E27" s="368"/>
      <c r="F27" s="368"/>
      <c r="G27" s="348"/>
      <c r="H27" s="348"/>
      <c r="I27" s="346">
        <v>50.6</v>
      </c>
      <c r="J27" s="346">
        <v>48.2</v>
      </c>
      <c r="K27" s="346">
        <v>31.32</v>
      </c>
      <c r="L27" s="346">
        <v>2.4</v>
      </c>
      <c r="M27" s="346">
        <v>28.92</v>
      </c>
      <c r="N27" s="323">
        <v>0</v>
      </c>
      <c r="O27" s="346">
        <v>19.28</v>
      </c>
      <c r="P27" s="367"/>
      <c r="V27" s="368">
        <f>SUM(V29:V29)</f>
        <v>241</v>
      </c>
      <c r="W27" s="368"/>
      <c r="X27" s="368"/>
      <c r="Y27" s="348"/>
      <c r="Z27" s="348"/>
      <c r="AA27" s="348"/>
      <c r="AB27" s="346">
        <f>AB28</f>
        <v>48.2</v>
      </c>
      <c r="AC27" s="346">
        <f t="shared" ref="AC27:AG27" si="29">AC28</f>
        <v>28.92</v>
      </c>
      <c r="AD27" s="323">
        <f t="shared" si="29"/>
        <v>0</v>
      </c>
      <c r="AE27" s="346">
        <f t="shared" si="29"/>
        <v>19.28</v>
      </c>
      <c r="AF27" s="346">
        <f t="shared" si="29"/>
        <v>0</v>
      </c>
      <c r="AG27" s="346">
        <f t="shared" si="29"/>
        <v>19.28</v>
      </c>
      <c r="AH27" s="346">
        <v>16.792425345957799</v>
      </c>
      <c r="AI27" s="346">
        <v>16.792425345957799</v>
      </c>
      <c r="AJ27" s="346">
        <v>0</v>
      </c>
      <c r="AK27" s="346"/>
      <c r="AL27" s="346"/>
      <c r="AM27" s="346"/>
      <c r="AN27" s="346"/>
      <c r="AO27" s="174">
        <f>AO28</f>
        <v>12.86</v>
      </c>
      <c r="AP27" s="174">
        <f t="shared" ref="AP27:AQ28" si="30">AP28</f>
        <v>12.86</v>
      </c>
      <c r="AQ27" s="174">
        <f t="shared" si="30"/>
        <v>0</v>
      </c>
      <c r="AR27" s="367"/>
    </row>
    <row r="28" spans="1:44" ht="12" customHeight="1">
      <c r="A28" s="605"/>
      <c r="B28" s="346" t="s">
        <v>7</v>
      </c>
      <c r="C28" s="376">
        <v>4</v>
      </c>
      <c r="D28" s="376">
        <v>241</v>
      </c>
      <c r="E28" s="376"/>
      <c r="F28" s="376"/>
      <c r="G28" s="348"/>
      <c r="H28" s="348"/>
      <c r="I28" s="328">
        <v>50.6</v>
      </c>
      <c r="J28" s="328">
        <v>48.2</v>
      </c>
      <c r="K28" s="328">
        <v>31.32</v>
      </c>
      <c r="L28" s="328">
        <v>2.4</v>
      </c>
      <c r="M28" s="328">
        <v>28.92</v>
      </c>
      <c r="N28" s="329">
        <v>0</v>
      </c>
      <c r="O28" s="328">
        <v>19.28</v>
      </c>
      <c r="P28" s="367"/>
      <c r="V28" s="376">
        <f>SUM(V29:V29)</f>
        <v>241</v>
      </c>
      <c r="W28" s="376"/>
      <c r="X28" s="376"/>
      <c r="Y28" s="348"/>
      <c r="Z28" s="348"/>
      <c r="AA28" s="348"/>
      <c r="AB28" s="328">
        <f t="shared" ref="AB28:AG28" si="31">SUM(AB29:AB29)</f>
        <v>48.2</v>
      </c>
      <c r="AC28" s="328">
        <f t="shared" si="31"/>
        <v>28.92</v>
      </c>
      <c r="AD28" s="329">
        <f t="shared" si="31"/>
        <v>0</v>
      </c>
      <c r="AE28" s="328">
        <f t="shared" si="31"/>
        <v>19.28</v>
      </c>
      <c r="AF28" s="328">
        <f t="shared" si="31"/>
        <v>0</v>
      </c>
      <c r="AG28" s="328">
        <f t="shared" si="31"/>
        <v>19.28</v>
      </c>
      <c r="AH28" s="374">
        <v>16.792425345957799</v>
      </c>
      <c r="AI28" s="328">
        <v>16.792425345957799</v>
      </c>
      <c r="AJ28" s="374">
        <v>0</v>
      </c>
      <c r="AK28" s="374"/>
      <c r="AL28" s="374"/>
      <c r="AM28" s="374"/>
      <c r="AN28" s="374"/>
      <c r="AO28" s="174">
        <f>AO29</f>
        <v>12.86</v>
      </c>
      <c r="AP28" s="174">
        <f t="shared" si="30"/>
        <v>12.86</v>
      </c>
      <c r="AQ28" s="174">
        <f t="shared" si="30"/>
        <v>0</v>
      </c>
      <c r="AR28" s="367"/>
    </row>
    <row r="29" spans="1:44" ht="12" customHeight="1">
      <c r="A29" s="605"/>
      <c r="B29" s="182" t="s">
        <v>27</v>
      </c>
      <c r="C29" s="369">
        <v>4</v>
      </c>
      <c r="D29" s="369">
        <v>241</v>
      </c>
      <c r="E29" s="345">
        <v>0.6</v>
      </c>
      <c r="F29" s="327">
        <v>0.4</v>
      </c>
      <c r="G29" s="327">
        <v>0</v>
      </c>
      <c r="H29" s="327">
        <v>1</v>
      </c>
      <c r="I29" s="328">
        <v>50.6</v>
      </c>
      <c r="J29" s="328">
        <v>48.2</v>
      </c>
      <c r="K29" s="329">
        <v>31.32</v>
      </c>
      <c r="L29" s="329">
        <v>2.4</v>
      </c>
      <c r="M29" s="329">
        <v>28.92</v>
      </c>
      <c r="N29" s="328">
        <v>0</v>
      </c>
      <c r="O29" s="328">
        <v>19.28</v>
      </c>
      <c r="P29" s="367"/>
      <c r="V29" s="369">
        <v>241</v>
      </c>
      <c r="W29" s="345">
        <v>0.6</v>
      </c>
      <c r="X29" s="327">
        <f>1-W29</f>
        <v>0.4</v>
      </c>
      <c r="Y29" s="327">
        <v>0</v>
      </c>
      <c r="Z29" s="327">
        <v>1</v>
      </c>
      <c r="AA29" s="327">
        <v>0</v>
      </c>
      <c r="AB29" s="328">
        <f>ROUND(V29*2000/10000,2)</f>
        <v>48.2</v>
      </c>
      <c r="AC29" s="328">
        <f>ROUND(V29*0.2*W29,2)</f>
        <v>28.92</v>
      </c>
      <c r="AD29" s="329">
        <f>ROUND((AB29-AC29)*Y29,2)</f>
        <v>0</v>
      </c>
      <c r="AE29" s="328">
        <f>ROUND((AB29-AC29)*Z29,2)</f>
        <v>19.28</v>
      </c>
      <c r="AF29" s="380">
        <f>AB29-AC29-AD29-AE29</f>
        <v>0</v>
      </c>
      <c r="AG29" s="328">
        <f>AB29-AC29-AD29</f>
        <v>19.28</v>
      </c>
      <c r="AH29" s="370">
        <v>16.792425345957799</v>
      </c>
      <c r="AI29" s="371">
        <v>16.792425345957799</v>
      </c>
      <c r="AJ29" s="370">
        <v>0</v>
      </c>
      <c r="AK29" s="370"/>
      <c r="AL29" s="370"/>
      <c r="AM29" s="370"/>
      <c r="AN29" s="370"/>
      <c r="AO29" s="174">
        <f t="shared" ref="AO29" si="32">AP29+AQ29</f>
        <v>12.86</v>
      </c>
      <c r="AP29" s="174">
        <f>ROUND((AC29-AI29)*1.06,2)</f>
        <v>12.86</v>
      </c>
      <c r="AQ29" s="174">
        <f t="shared" ref="AQ29" si="33">AD29-AJ29</f>
        <v>0</v>
      </c>
      <c r="AR29" s="367"/>
    </row>
    <row r="30" spans="1:44" ht="12" customHeight="1">
      <c r="A30" s="604" t="s">
        <v>28</v>
      </c>
      <c r="B30" s="346" t="s">
        <v>29</v>
      </c>
      <c r="C30" s="376">
        <v>8</v>
      </c>
      <c r="D30" s="376">
        <v>1471</v>
      </c>
      <c r="E30" s="376"/>
      <c r="F30" s="376"/>
      <c r="G30" s="348"/>
      <c r="H30" s="348"/>
      <c r="I30" s="349">
        <v>299</v>
      </c>
      <c r="J30" s="349">
        <v>294.2</v>
      </c>
      <c r="K30" s="349">
        <v>200.03999999999996</v>
      </c>
      <c r="L30" s="349">
        <v>4.8</v>
      </c>
      <c r="M30" s="349">
        <v>195.23999999999998</v>
      </c>
      <c r="N30" s="337">
        <v>22.619999999999997</v>
      </c>
      <c r="O30" s="349">
        <v>76.339999999999989</v>
      </c>
      <c r="P30" s="367"/>
      <c r="V30" s="376">
        <f>SUM(V31,V33:V35)</f>
        <v>1471</v>
      </c>
      <c r="W30" s="376"/>
      <c r="X30" s="376"/>
      <c r="Y30" s="348"/>
      <c r="Z30" s="348"/>
      <c r="AA30" s="348"/>
      <c r="AB30" s="349">
        <f>AB31+AB33+AB34+AB35</f>
        <v>294.2</v>
      </c>
      <c r="AC30" s="349">
        <f t="shared" ref="AC30:AG30" si="34">AC31+AC33+AC34+AC35</f>
        <v>195.23999999999998</v>
      </c>
      <c r="AD30" s="337">
        <f t="shared" si="34"/>
        <v>22.619999999999997</v>
      </c>
      <c r="AE30" s="349">
        <f t="shared" si="34"/>
        <v>66.64</v>
      </c>
      <c r="AF30" s="349">
        <f t="shared" si="34"/>
        <v>9.6999999999999957</v>
      </c>
      <c r="AG30" s="349">
        <f t="shared" si="34"/>
        <v>76.339999999999989</v>
      </c>
      <c r="AH30" s="349">
        <v>94.568705996601096</v>
      </c>
      <c r="AI30" s="349">
        <v>86.220199077445997</v>
      </c>
      <c r="AJ30" s="349">
        <v>8.34850691915514</v>
      </c>
      <c r="AK30" s="349"/>
      <c r="AL30" s="349"/>
      <c r="AM30" s="349"/>
      <c r="AN30" s="349"/>
      <c r="AO30" s="174">
        <f>AO31+AO33+AO34+AO35</f>
        <v>129.83149308084489</v>
      </c>
      <c r="AP30" s="174">
        <f t="shared" ref="AP30:AQ30" si="35">AP31+AP33+AP34+AP35</f>
        <v>115.56</v>
      </c>
      <c r="AQ30" s="174">
        <f t="shared" si="35"/>
        <v>14.27149308084487</v>
      </c>
      <c r="AR30" s="367"/>
    </row>
    <row r="31" spans="1:44" ht="12" customHeight="1">
      <c r="A31" s="605"/>
      <c r="B31" s="346" t="s">
        <v>7</v>
      </c>
      <c r="C31" s="376">
        <v>6</v>
      </c>
      <c r="D31" s="376">
        <v>833</v>
      </c>
      <c r="E31" s="376"/>
      <c r="F31" s="376"/>
      <c r="G31" s="348"/>
      <c r="H31" s="348"/>
      <c r="I31" s="349">
        <v>170.2</v>
      </c>
      <c r="J31" s="349">
        <v>166.6</v>
      </c>
      <c r="K31" s="349">
        <v>103.55999999999999</v>
      </c>
      <c r="L31" s="349">
        <v>3.6</v>
      </c>
      <c r="M31" s="349">
        <v>99.96</v>
      </c>
      <c r="N31" s="337">
        <v>0</v>
      </c>
      <c r="O31" s="349">
        <v>66.64</v>
      </c>
      <c r="P31" s="367"/>
      <c r="V31" s="376">
        <f>SUM(V32:V32)</f>
        <v>833</v>
      </c>
      <c r="W31" s="376"/>
      <c r="X31" s="376"/>
      <c r="Y31" s="348"/>
      <c r="Z31" s="348"/>
      <c r="AA31" s="348"/>
      <c r="AB31" s="349">
        <f>AB32</f>
        <v>166.6</v>
      </c>
      <c r="AC31" s="349">
        <f t="shared" ref="AC31:AG31" si="36">AC32</f>
        <v>99.96</v>
      </c>
      <c r="AD31" s="337">
        <f t="shared" si="36"/>
        <v>0</v>
      </c>
      <c r="AE31" s="349">
        <f t="shared" si="36"/>
        <v>66.64</v>
      </c>
      <c r="AF31" s="349">
        <f t="shared" si="36"/>
        <v>0</v>
      </c>
      <c r="AG31" s="349">
        <f t="shared" si="36"/>
        <v>66.64</v>
      </c>
      <c r="AH31" s="349">
        <v>61.922068463219198</v>
      </c>
      <c r="AI31" s="349">
        <v>61.922068463219198</v>
      </c>
      <c r="AJ31" s="349">
        <v>0</v>
      </c>
      <c r="AK31" s="349"/>
      <c r="AL31" s="349"/>
      <c r="AM31" s="349"/>
      <c r="AN31" s="349"/>
      <c r="AO31" s="174">
        <f>AO32</f>
        <v>40.32</v>
      </c>
      <c r="AP31" s="174">
        <f t="shared" ref="AP31:AQ31" si="37">AP32</f>
        <v>40.32</v>
      </c>
      <c r="AQ31" s="174">
        <f t="shared" si="37"/>
        <v>0</v>
      </c>
      <c r="AR31" s="367"/>
    </row>
    <row r="32" spans="1:44" ht="12" customHeight="1">
      <c r="A32" s="605"/>
      <c r="B32" s="182" t="s">
        <v>30</v>
      </c>
      <c r="C32" s="369">
        <v>6</v>
      </c>
      <c r="D32" s="369">
        <v>833</v>
      </c>
      <c r="E32" s="345">
        <v>0.6</v>
      </c>
      <c r="F32" s="327">
        <v>0.4</v>
      </c>
      <c r="G32" s="327">
        <v>0</v>
      </c>
      <c r="H32" s="327">
        <v>1</v>
      </c>
      <c r="I32" s="328">
        <v>170.2</v>
      </c>
      <c r="J32" s="328">
        <v>166.6</v>
      </c>
      <c r="K32" s="329">
        <v>103.55999999999999</v>
      </c>
      <c r="L32" s="329">
        <v>3.6</v>
      </c>
      <c r="M32" s="329">
        <v>99.96</v>
      </c>
      <c r="N32" s="328">
        <v>0</v>
      </c>
      <c r="O32" s="328">
        <v>66.64</v>
      </c>
      <c r="P32" s="367"/>
      <c r="V32" s="369">
        <v>833</v>
      </c>
      <c r="W32" s="345">
        <v>0.6</v>
      </c>
      <c r="X32" s="327">
        <f>1-W32</f>
        <v>0.4</v>
      </c>
      <c r="Y32" s="327">
        <v>0</v>
      </c>
      <c r="Z32" s="327">
        <v>1</v>
      </c>
      <c r="AA32" s="327">
        <v>0</v>
      </c>
      <c r="AB32" s="328">
        <f>ROUND(V32*2000/10000,2)</f>
        <v>166.6</v>
      </c>
      <c r="AC32" s="328">
        <f>ROUND(V32*0.2*W32,2)</f>
        <v>99.96</v>
      </c>
      <c r="AD32" s="329">
        <f>ROUND((AB32-AC32)*Y32,2)</f>
        <v>0</v>
      </c>
      <c r="AE32" s="328">
        <f>ROUND((AB32-AC32)*Z32,2)</f>
        <v>66.64</v>
      </c>
      <c r="AF32" s="380">
        <f>AB32-AC32-AD32-AE32</f>
        <v>0</v>
      </c>
      <c r="AG32" s="328">
        <f>AB32-AC32-AD32</f>
        <v>66.64</v>
      </c>
      <c r="AH32" s="370">
        <v>61.922068463219198</v>
      </c>
      <c r="AI32" s="371">
        <v>61.922068463219198</v>
      </c>
      <c r="AJ32" s="370"/>
      <c r="AK32" s="370"/>
      <c r="AL32" s="370"/>
      <c r="AM32" s="370"/>
      <c r="AN32" s="370"/>
      <c r="AO32" s="174">
        <f t="shared" ref="AO32:AO35" si="38">AP32+AQ32</f>
        <v>40.32</v>
      </c>
      <c r="AP32" s="174">
        <f>ROUND((AC32-AI32)*1.06,2)</f>
        <v>40.32</v>
      </c>
      <c r="AQ32" s="174">
        <f t="shared" ref="AQ32:AQ35" si="39">AD32-AJ32</f>
        <v>0</v>
      </c>
      <c r="AR32" s="367"/>
    </row>
    <row r="33" spans="1:44" ht="12" customHeight="1">
      <c r="A33" s="605"/>
      <c r="B33" s="382" t="s">
        <v>31</v>
      </c>
      <c r="C33" s="369">
        <v>0</v>
      </c>
      <c r="D33" s="369">
        <v>10</v>
      </c>
      <c r="E33" s="345">
        <v>0.8</v>
      </c>
      <c r="F33" s="327">
        <v>0.19999999999999996</v>
      </c>
      <c r="G33" s="327">
        <v>0.7</v>
      </c>
      <c r="H33" s="327">
        <v>0.30000000000000004</v>
      </c>
      <c r="I33" s="328">
        <v>2</v>
      </c>
      <c r="J33" s="328">
        <v>2</v>
      </c>
      <c r="K33" s="329">
        <v>1.6</v>
      </c>
      <c r="L33" s="329">
        <v>0</v>
      </c>
      <c r="M33" s="329">
        <v>1.6</v>
      </c>
      <c r="N33" s="328">
        <v>0.28000000000000003</v>
      </c>
      <c r="O33" s="328">
        <v>0.11999999999999988</v>
      </c>
      <c r="P33" s="367"/>
      <c r="R33" s="136" t="s">
        <v>290</v>
      </c>
      <c r="V33" s="369">
        <v>10</v>
      </c>
      <c r="W33" s="345">
        <v>0.8</v>
      </c>
      <c r="X33" s="327">
        <f>1-W33</f>
        <v>0.19999999999999996</v>
      </c>
      <c r="Y33" s="327">
        <v>0.7</v>
      </c>
      <c r="Z33" s="327">
        <v>0</v>
      </c>
      <c r="AA33" s="327">
        <v>0.3</v>
      </c>
      <c r="AB33" s="328">
        <f>ROUND(V33*2000/10000,2)</f>
        <v>2</v>
      </c>
      <c r="AC33" s="328">
        <f>ROUND(V33*0.2*W33,2)</f>
        <v>1.6</v>
      </c>
      <c r="AD33" s="329">
        <f>ROUND((AB33-AC33)*Y33,2)</f>
        <v>0.28000000000000003</v>
      </c>
      <c r="AE33" s="328">
        <f>ROUND((AB33-AC33)*Z33,2)</f>
        <v>0</v>
      </c>
      <c r="AF33" s="380">
        <f>AB33-AC33-AD33-AE33</f>
        <v>0.11999999999999988</v>
      </c>
      <c r="AG33" s="328">
        <f>AB33-AC33-AD33</f>
        <v>0.11999999999999988</v>
      </c>
      <c r="AH33" s="370">
        <v>1.3993687788298099</v>
      </c>
      <c r="AI33" s="371">
        <v>1.3993687788298099</v>
      </c>
      <c r="AJ33" s="370">
        <v>0</v>
      </c>
      <c r="AK33" s="370"/>
      <c r="AL33" s="370"/>
      <c r="AM33" s="370"/>
      <c r="AN33" s="370"/>
      <c r="AO33" s="174">
        <f t="shared" si="38"/>
        <v>0.49</v>
      </c>
      <c r="AP33" s="174">
        <f>ROUND((AC33-AI33)*1.06,2)</f>
        <v>0.21</v>
      </c>
      <c r="AQ33" s="174">
        <f t="shared" si="39"/>
        <v>0.28000000000000003</v>
      </c>
      <c r="AR33" s="367"/>
    </row>
    <row r="34" spans="1:44" ht="12" customHeight="1">
      <c r="A34" s="605"/>
      <c r="B34" s="165" t="s">
        <v>32</v>
      </c>
      <c r="C34" s="369">
        <v>1</v>
      </c>
      <c r="D34" s="369">
        <v>458</v>
      </c>
      <c r="E34" s="345">
        <v>0.8</v>
      </c>
      <c r="F34" s="327">
        <v>0.19999999999999996</v>
      </c>
      <c r="G34" s="327">
        <v>0.7</v>
      </c>
      <c r="H34" s="327">
        <v>0.30000000000000004</v>
      </c>
      <c r="I34" s="328">
        <v>92.199999999999989</v>
      </c>
      <c r="J34" s="328">
        <v>91.6</v>
      </c>
      <c r="K34" s="329">
        <v>73.88</v>
      </c>
      <c r="L34" s="329">
        <v>0.6</v>
      </c>
      <c r="M34" s="329">
        <v>73.28</v>
      </c>
      <c r="N34" s="328">
        <v>12.82</v>
      </c>
      <c r="O34" s="328">
        <v>5.4999999999999929</v>
      </c>
      <c r="P34" s="367"/>
      <c r="V34" s="369">
        <v>458</v>
      </c>
      <c r="W34" s="345">
        <v>0.8</v>
      </c>
      <c r="X34" s="327">
        <f>1-W34</f>
        <v>0.19999999999999996</v>
      </c>
      <c r="Y34" s="327">
        <v>0.7</v>
      </c>
      <c r="Z34" s="327">
        <v>0</v>
      </c>
      <c r="AA34" s="327">
        <v>0.3</v>
      </c>
      <c r="AB34" s="328">
        <f>ROUND(V34*2000/10000,2)</f>
        <v>91.6</v>
      </c>
      <c r="AC34" s="328">
        <f>ROUND(V34*0.2*W34,2)</f>
        <v>73.28</v>
      </c>
      <c r="AD34" s="329">
        <f>ROUND((AB34-AC34)*Y34,2)</f>
        <v>12.82</v>
      </c>
      <c r="AE34" s="328">
        <f>ROUND((AB34-AC34)*Z34,2)</f>
        <v>0</v>
      </c>
      <c r="AF34" s="380">
        <f>AB34-AC34-AD34-AE34</f>
        <v>5.4999999999999929</v>
      </c>
      <c r="AG34" s="328">
        <f>AB34-AC34-AD34</f>
        <v>5.4999999999999929</v>
      </c>
      <c r="AH34" s="370">
        <v>9.4139354212187492</v>
      </c>
      <c r="AI34" s="371">
        <v>8.0145666423889299</v>
      </c>
      <c r="AJ34" s="370">
        <v>1.3993687788298099</v>
      </c>
      <c r="AK34" s="370"/>
      <c r="AL34" s="370"/>
      <c r="AM34" s="370"/>
      <c r="AN34" s="370"/>
      <c r="AO34" s="174">
        <f t="shared" si="38"/>
        <v>80.600631221170204</v>
      </c>
      <c r="AP34" s="174">
        <f>ROUND((AC34-AI34)*1.06,2)</f>
        <v>69.180000000000007</v>
      </c>
      <c r="AQ34" s="174">
        <f t="shared" si="39"/>
        <v>11.42063122117019</v>
      </c>
      <c r="AR34" s="367"/>
    </row>
    <row r="35" spans="1:44" ht="12" customHeight="1">
      <c r="A35" s="605"/>
      <c r="B35" s="165" t="s">
        <v>33</v>
      </c>
      <c r="C35" s="369">
        <v>1</v>
      </c>
      <c r="D35" s="369">
        <v>170</v>
      </c>
      <c r="E35" s="345">
        <v>0.6</v>
      </c>
      <c r="F35" s="327">
        <v>0.4</v>
      </c>
      <c r="G35" s="327">
        <v>0.7</v>
      </c>
      <c r="H35" s="327">
        <v>0.30000000000000004</v>
      </c>
      <c r="I35" s="328">
        <v>34.6</v>
      </c>
      <c r="J35" s="328">
        <v>34</v>
      </c>
      <c r="K35" s="329">
        <v>21</v>
      </c>
      <c r="L35" s="329">
        <v>0.6</v>
      </c>
      <c r="M35" s="329">
        <v>20.399999999999999</v>
      </c>
      <c r="N35" s="328">
        <v>9.52</v>
      </c>
      <c r="O35" s="328">
        <v>4.0800000000000018</v>
      </c>
      <c r="P35" s="367"/>
      <c r="V35" s="369">
        <v>170</v>
      </c>
      <c r="W35" s="345">
        <v>0.6</v>
      </c>
      <c r="X35" s="327">
        <f>1-W35</f>
        <v>0.4</v>
      </c>
      <c r="Y35" s="327">
        <v>0.7</v>
      </c>
      <c r="Z35" s="327">
        <v>0</v>
      </c>
      <c r="AA35" s="327">
        <v>0.3</v>
      </c>
      <c r="AB35" s="328">
        <f>ROUND(V35*2000/10000,2)</f>
        <v>34</v>
      </c>
      <c r="AC35" s="328">
        <f>ROUND(V35*0.2*W35,2)</f>
        <v>20.399999999999999</v>
      </c>
      <c r="AD35" s="329">
        <f>ROUND((AB35-AC35)*Y35,2)</f>
        <v>9.52</v>
      </c>
      <c r="AE35" s="328">
        <f>ROUND((AB35-AC35)*Z35,2)</f>
        <v>0</v>
      </c>
      <c r="AF35" s="380">
        <f>AB35-AC35-AD35-AE35</f>
        <v>4.0800000000000018</v>
      </c>
      <c r="AG35" s="328">
        <f>AB35-AC35-AD35</f>
        <v>4.0800000000000018</v>
      </c>
      <c r="AH35" s="370">
        <v>21.8333333333333</v>
      </c>
      <c r="AI35" s="371">
        <v>14.884195193008001</v>
      </c>
      <c r="AJ35" s="370">
        <v>6.9491381403253198</v>
      </c>
      <c r="AK35" s="370"/>
      <c r="AL35" s="370"/>
      <c r="AM35" s="370"/>
      <c r="AN35" s="370"/>
      <c r="AO35" s="174">
        <f t="shared" si="38"/>
        <v>8.4208618596746803</v>
      </c>
      <c r="AP35" s="174">
        <f>ROUND((AC35-AI35)*1.06,2)</f>
        <v>5.85</v>
      </c>
      <c r="AQ35" s="174">
        <f t="shared" si="39"/>
        <v>2.5708618596746797</v>
      </c>
      <c r="AR35" s="367"/>
    </row>
    <row r="36" spans="1:44" ht="12" customHeight="1">
      <c r="A36" s="604" t="s">
        <v>34</v>
      </c>
      <c r="B36" s="346" t="s">
        <v>35</v>
      </c>
      <c r="C36" s="368">
        <v>4</v>
      </c>
      <c r="D36" s="368">
        <v>1820</v>
      </c>
      <c r="E36" s="368"/>
      <c r="F36" s="368"/>
      <c r="G36" s="348"/>
      <c r="H36" s="348"/>
      <c r="I36" s="346">
        <v>366.40000000000003</v>
      </c>
      <c r="J36" s="346">
        <v>364</v>
      </c>
      <c r="K36" s="346">
        <v>220.8</v>
      </c>
      <c r="L36" s="346">
        <v>2.4</v>
      </c>
      <c r="M36" s="346">
        <v>218.4</v>
      </c>
      <c r="N36" s="323">
        <v>18.34</v>
      </c>
      <c r="O36" s="346">
        <v>127.26000000000002</v>
      </c>
      <c r="P36" s="367"/>
      <c r="V36" s="368">
        <f>SUM(V38:V39)</f>
        <v>1820</v>
      </c>
      <c r="W36" s="368"/>
      <c r="X36" s="368"/>
      <c r="Y36" s="348"/>
      <c r="Z36" s="348"/>
      <c r="AA36" s="348"/>
      <c r="AB36" s="346">
        <f t="shared" ref="AB36:AG36" si="40">SUM(AB38:AB39)</f>
        <v>364</v>
      </c>
      <c r="AC36" s="346">
        <f t="shared" si="40"/>
        <v>218.4</v>
      </c>
      <c r="AD36" s="323">
        <f t="shared" si="40"/>
        <v>18.34</v>
      </c>
      <c r="AE36" s="346">
        <f t="shared" si="40"/>
        <v>115.04</v>
      </c>
      <c r="AF36" s="346">
        <f t="shared" si="40"/>
        <v>12.220000000000002</v>
      </c>
      <c r="AG36" s="346">
        <f t="shared" si="40"/>
        <v>127.26000000000002</v>
      </c>
      <c r="AH36" s="373">
        <v>200.07793153678099</v>
      </c>
      <c r="AI36" s="346">
        <v>184.23962126729799</v>
      </c>
      <c r="AJ36" s="373">
        <v>15.8383102694829</v>
      </c>
      <c r="AK36" s="373"/>
      <c r="AL36" s="373"/>
      <c r="AM36" s="373"/>
      <c r="AN36" s="373"/>
      <c r="AO36" s="174">
        <f>AO37+AO39</f>
        <v>38.711689730517101</v>
      </c>
      <c r="AP36" s="174">
        <f t="shared" ref="AP36:AQ36" si="41">AP37+AP39</f>
        <v>36.21</v>
      </c>
      <c r="AQ36" s="174">
        <f t="shared" si="41"/>
        <v>2.5016897305171</v>
      </c>
      <c r="AR36" s="367"/>
    </row>
    <row r="37" spans="1:44" ht="12" customHeight="1">
      <c r="A37" s="605"/>
      <c r="B37" s="346" t="s">
        <v>7</v>
      </c>
      <c r="C37" s="368">
        <v>4</v>
      </c>
      <c r="D37" s="368">
        <v>1820</v>
      </c>
      <c r="E37" s="368"/>
      <c r="F37" s="368"/>
      <c r="G37" s="348"/>
      <c r="H37" s="348"/>
      <c r="I37" s="346">
        <v>366.40000000000003</v>
      </c>
      <c r="J37" s="346">
        <v>364</v>
      </c>
      <c r="K37" s="346">
        <v>220.8</v>
      </c>
      <c r="L37" s="346">
        <v>2.4</v>
      </c>
      <c r="M37" s="346">
        <v>218.4</v>
      </c>
      <c r="N37" s="323">
        <v>18.34</v>
      </c>
      <c r="O37" s="346">
        <v>127.26000000000002</v>
      </c>
      <c r="P37" s="367"/>
      <c r="V37" s="368">
        <f>SUM(V38:V39)</f>
        <v>1820</v>
      </c>
      <c r="W37" s="368"/>
      <c r="X37" s="368"/>
      <c r="Y37" s="348"/>
      <c r="Z37" s="348"/>
      <c r="AA37" s="348"/>
      <c r="AB37" s="346">
        <f t="shared" ref="AB37:AG37" si="42">SUM(AB38:AB39)</f>
        <v>364</v>
      </c>
      <c r="AC37" s="346">
        <f t="shared" si="42"/>
        <v>218.4</v>
      </c>
      <c r="AD37" s="323">
        <f t="shared" si="42"/>
        <v>18.34</v>
      </c>
      <c r="AE37" s="346">
        <f t="shared" si="42"/>
        <v>115.04</v>
      </c>
      <c r="AF37" s="346">
        <f t="shared" si="42"/>
        <v>12.220000000000002</v>
      </c>
      <c r="AG37" s="346">
        <f t="shared" si="42"/>
        <v>127.26000000000002</v>
      </c>
      <c r="AH37" s="373">
        <v>200.07793153678099</v>
      </c>
      <c r="AI37" s="346">
        <v>184.23962126729799</v>
      </c>
      <c r="AJ37" s="373">
        <v>15.8383102694829</v>
      </c>
      <c r="AK37" s="373"/>
      <c r="AL37" s="373"/>
      <c r="AM37" s="373"/>
      <c r="AN37" s="373"/>
      <c r="AO37" s="174">
        <f>AO38</f>
        <v>29.59</v>
      </c>
      <c r="AP37" s="174">
        <f t="shared" ref="AP37:AQ37" si="43">AP38</f>
        <v>29.59</v>
      </c>
      <c r="AQ37" s="174">
        <f t="shared" si="43"/>
        <v>0</v>
      </c>
      <c r="AR37" s="367"/>
    </row>
    <row r="38" spans="1:44" ht="12" customHeight="1">
      <c r="A38" s="605"/>
      <c r="B38" s="182" t="s">
        <v>36</v>
      </c>
      <c r="C38" s="369">
        <v>3</v>
      </c>
      <c r="D38" s="369">
        <v>1438</v>
      </c>
      <c r="E38" s="345">
        <v>0.6</v>
      </c>
      <c r="F38" s="327">
        <v>0.4</v>
      </c>
      <c r="G38" s="327">
        <v>0</v>
      </c>
      <c r="H38" s="327">
        <v>1</v>
      </c>
      <c r="I38" s="328">
        <v>289.40000000000003</v>
      </c>
      <c r="J38" s="328">
        <v>287.60000000000002</v>
      </c>
      <c r="K38" s="329">
        <v>174.36</v>
      </c>
      <c r="L38" s="329">
        <v>1.8</v>
      </c>
      <c r="M38" s="329">
        <v>172.56</v>
      </c>
      <c r="N38" s="328">
        <v>0</v>
      </c>
      <c r="O38" s="328">
        <v>115.04000000000002</v>
      </c>
      <c r="P38" s="367"/>
      <c r="V38" s="369">
        <v>1438</v>
      </c>
      <c r="W38" s="345">
        <v>0.6</v>
      </c>
      <c r="X38" s="327">
        <f>1-W38</f>
        <v>0.4</v>
      </c>
      <c r="Y38" s="356">
        <v>0</v>
      </c>
      <c r="Z38" s="340">
        <v>1</v>
      </c>
      <c r="AA38" s="356">
        <v>0</v>
      </c>
      <c r="AB38" s="328">
        <f>ROUND(V38*2000/10000,2)</f>
        <v>287.60000000000002</v>
      </c>
      <c r="AC38" s="328">
        <f>ROUND(V38*0.2*W38,2)</f>
        <v>172.56</v>
      </c>
      <c r="AD38" s="329">
        <f>ROUND((AB38-AC38)*Y38,2)</f>
        <v>0</v>
      </c>
      <c r="AE38" s="328">
        <f>ROUND((AB38-AC38)*Z38,2)</f>
        <v>115.04</v>
      </c>
      <c r="AF38" s="380">
        <f>AB38-AC38-AD38-AE38</f>
        <v>0</v>
      </c>
      <c r="AG38" s="328">
        <f>AB38-AC38-AD38</f>
        <v>115.04000000000002</v>
      </c>
      <c r="AH38" s="370">
        <v>144.64384559359101</v>
      </c>
      <c r="AI38" s="371">
        <v>144.64384559359101</v>
      </c>
      <c r="AJ38" s="370">
        <v>0</v>
      </c>
      <c r="AK38" s="370"/>
      <c r="AL38" s="370"/>
      <c r="AM38" s="370"/>
      <c r="AN38" s="370"/>
      <c r="AO38" s="174">
        <f t="shared" ref="AO38:AO39" si="44">AP38+AQ38</f>
        <v>29.59</v>
      </c>
      <c r="AP38" s="174">
        <f>ROUND((AC38-AI38)*1.06,2)</f>
        <v>29.59</v>
      </c>
      <c r="AQ38" s="174">
        <f t="shared" ref="AQ38:AQ39" si="45">AD38-AJ38</f>
        <v>0</v>
      </c>
      <c r="AR38" s="367"/>
    </row>
    <row r="39" spans="1:44" ht="12" customHeight="1">
      <c r="A39" s="605"/>
      <c r="B39" s="182" t="s">
        <v>37</v>
      </c>
      <c r="C39" s="369">
        <v>1</v>
      </c>
      <c r="D39" s="369">
        <v>382</v>
      </c>
      <c r="E39" s="345">
        <v>0.6</v>
      </c>
      <c r="F39" s="327">
        <v>0.4</v>
      </c>
      <c r="G39" s="327">
        <v>0.6</v>
      </c>
      <c r="H39" s="327">
        <v>0.4</v>
      </c>
      <c r="I39" s="328">
        <v>77</v>
      </c>
      <c r="J39" s="328">
        <v>76.400000000000006</v>
      </c>
      <c r="K39" s="329">
        <v>46.440000000000005</v>
      </c>
      <c r="L39" s="329">
        <v>0.6</v>
      </c>
      <c r="M39" s="329">
        <v>45.84</v>
      </c>
      <c r="N39" s="328">
        <v>18.34</v>
      </c>
      <c r="O39" s="328">
        <v>12.220000000000002</v>
      </c>
      <c r="P39" s="367"/>
      <c r="V39" s="369">
        <v>382</v>
      </c>
      <c r="W39" s="345">
        <v>0.6</v>
      </c>
      <c r="X39" s="327">
        <f>1-W39</f>
        <v>0.4</v>
      </c>
      <c r="Y39" s="327">
        <v>0.6</v>
      </c>
      <c r="Z39" s="327">
        <v>0</v>
      </c>
      <c r="AA39" s="327">
        <v>0.4</v>
      </c>
      <c r="AB39" s="328">
        <f>ROUND(V39*2000/10000,2)</f>
        <v>76.400000000000006</v>
      </c>
      <c r="AC39" s="328">
        <f>ROUND(V39*0.2*W39,2)</f>
        <v>45.84</v>
      </c>
      <c r="AD39" s="329">
        <f>ROUND((AB39-AC39)*Y39,2)</f>
        <v>18.34</v>
      </c>
      <c r="AE39" s="328">
        <f>ROUND((AB39-AC39)*Z39,2)</f>
        <v>0</v>
      </c>
      <c r="AF39" s="380">
        <f>AB39-AC39-AD39-AE39</f>
        <v>12.220000000000002</v>
      </c>
      <c r="AG39" s="328">
        <f>AB39-AC39-AD39</f>
        <v>12.220000000000002</v>
      </c>
      <c r="AH39" s="370">
        <v>55.434085943190098</v>
      </c>
      <c r="AI39" s="371">
        <v>39.595775673707202</v>
      </c>
      <c r="AJ39" s="370">
        <v>15.8383102694829</v>
      </c>
      <c r="AK39" s="370"/>
      <c r="AL39" s="370"/>
      <c r="AM39" s="370"/>
      <c r="AN39" s="370"/>
      <c r="AO39" s="174">
        <f t="shared" si="44"/>
        <v>9.121689730517101</v>
      </c>
      <c r="AP39" s="174">
        <f>ROUND((AC39-AI39)*1.06,2)</f>
        <v>6.62</v>
      </c>
      <c r="AQ39" s="174">
        <f t="shared" si="45"/>
        <v>2.5016897305171</v>
      </c>
      <c r="AR39" s="367"/>
    </row>
    <row r="40" spans="1:44" ht="12" customHeight="1">
      <c r="A40" s="604" t="s">
        <v>38</v>
      </c>
      <c r="B40" s="346" t="s">
        <v>39</v>
      </c>
      <c r="C40" s="376">
        <v>7</v>
      </c>
      <c r="D40" s="376">
        <v>1391</v>
      </c>
      <c r="E40" s="376"/>
      <c r="F40" s="376"/>
      <c r="G40" s="348"/>
      <c r="H40" s="348"/>
      <c r="I40" s="349">
        <v>282.40000000000003</v>
      </c>
      <c r="J40" s="349">
        <v>278.2</v>
      </c>
      <c r="K40" s="349">
        <v>186</v>
      </c>
      <c r="L40" s="349">
        <v>4.2</v>
      </c>
      <c r="M40" s="349">
        <v>181.79999999999998</v>
      </c>
      <c r="N40" s="337">
        <v>11.120000000000001</v>
      </c>
      <c r="O40" s="349">
        <v>85.280000000000015</v>
      </c>
      <c r="P40" s="367"/>
      <c r="V40" s="376">
        <f>SUM(V41,V43:V44)</f>
        <v>1391</v>
      </c>
      <c r="W40" s="376"/>
      <c r="X40" s="376"/>
      <c r="Y40" s="348"/>
      <c r="Z40" s="348"/>
      <c r="AA40" s="348"/>
      <c r="AB40" s="349">
        <f>AB41+AB43+AB44</f>
        <v>278.2</v>
      </c>
      <c r="AC40" s="349">
        <f t="shared" ref="AC40:AG40" si="46">AC41+AC43+AC44</f>
        <v>181.79999999999998</v>
      </c>
      <c r="AD40" s="337">
        <f t="shared" si="46"/>
        <v>11.120000000000001</v>
      </c>
      <c r="AE40" s="349">
        <f t="shared" si="46"/>
        <v>81.52</v>
      </c>
      <c r="AF40" s="349">
        <f t="shared" si="46"/>
        <v>3.760000000000006</v>
      </c>
      <c r="AG40" s="349">
        <f t="shared" si="46"/>
        <v>85.280000000000015</v>
      </c>
      <c r="AH40" s="349">
        <v>141.51116775916501</v>
      </c>
      <c r="AI40" s="349">
        <v>132.876426317067</v>
      </c>
      <c r="AJ40" s="349">
        <v>8.6347414420975994</v>
      </c>
      <c r="AK40" s="349"/>
      <c r="AL40" s="349"/>
      <c r="AM40" s="349"/>
      <c r="AN40" s="349"/>
      <c r="AO40" s="174">
        <f>AO41+AO43+AO44</f>
        <v>54.345258557902405</v>
      </c>
      <c r="AP40" s="174">
        <f t="shared" ref="AP40:AQ40" si="47">AP41+AP43+AP44</f>
        <v>51.86</v>
      </c>
      <c r="AQ40" s="174">
        <f t="shared" si="47"/>
        <v>2.4852585579024002</v>
      </c>
      <c r="AR40" s="367"/>
    </row>
    <row r="41" spans="1:44" ht="12" customHeight="1">
      <c r="A41" s="605"/>
      <c r="B41" s="346" t="s">
        <v>7</v>
      </c>
      <c r="C41" s="376">
        <v>5</v>
      </c>
      <c r="D41" s="376">
        <v>1019</v>
      </c>
      <c r="E41" s="376"/>
      <c r="F41" s="376"/>
      <c r="G41" s="348"/>
      <c r="H41" s="348"/>
      <c r="I41" s="349">
        <v>206.8</v>
      </c>
      <c r="J41" s="349">
        <v>203.8</v>
      </c>
      <c r="K41" s="349">
        <v>125.28</v>
      </c>
      <c r="L41" s="349">
        <v>3</v>
      </c>
      <c r="M41" s="349">
        <v>122.28</v>
      </c>
      <c r="N41" s="337">
        <v>0</v>
      </c>
      <c r="O41" s="349">
        <v>81.52000000000001</v>
      </c>
      <c r="P41" s="367"/>
      <c r="V41" s="376">
        <f>SUM(V42:V42)</f>
        <v>1019</v>
      </c>
      <c r="W41" s="376"/>
      <c r="X41" s="376"/>
      <c r="Y41" s="348"/>
      <c r="Z41" s="348"/>
      <c r="AA41" s="348"/>
      <c r="AB41" s="349">
        <f>AB42</f>
        <v>203.8</v>
      </c>
      <c r="AC41" s="349">
        <f t="shared" ref="AC41:AG41" si="48">AC42</f>
        <v>122.28</v>
      </c>
      <c r="AD41" s="337">
        <f t="shared" si="48"/>
        <v>0</v>
      </c>
      <c r="AE41" s="349">
        <f t="shared" si="48"/>
        <v>81.52</v>
      </c>
      <c r="AF41" s="349">
        <f t="shared" si="48"/>
        <v>0</v>
      </c>
      <c r="AG41" s="349">
        <f t="shared" si="48"/>
        <v>81.52000000000001</v>
      </c>
      <c r="AH41" s="349">
        <v>86.061179898033501</v>
      </c>
      <c r="AI41" s="349">
        <v>86.061179898033501</v>
      </c>
      <c r="AJ41" s="349">
        <v>0</v>
      </c>
      <c r="AK41" s="349"/>
      <c r="AL41" s="349"/>
      <c r="AM41" s="349"/>
      <c r="AN41" s="349"/>
      <c r="AO41" s="174">
        <f>AO42</f>
        <v>38.39</v>
      </c>
      <c r="AP41" s="174">
        <f t="shared" ref="AP41:AQ41" si="49">AP42</f>
        <v>38.39</v>
      </c>
      <c r="AQ41" s="174">
        <f t="shared" si="49"/>
        <v>0</v>
      </c>
      <c r="AR41" s="367"/>
    </row>
    <row r="42" spans="1:44" ht="12" customHeight="1">
      <c r="A42" s="605"/>
      <c r="B42" s="182" t="s">
        <v>40</v>
      </c>
      <c r="C42" s="369">
        <v>5</v>
      </c>
      <c r="D42" s="369">
        <v>1019</v>
      </c>
      <c r="E42" s="345">
        <v>0.6</v>
      </c>
      <c r="F42" s="327">
        <v>0.4</v>
      </c>
      <c r="G42" s="327">
        <v>0</v>
      </c>
      <c r="H42" s="327">
        <v>1</v>
      </c>
      <c r="I42" s="328">
        <v>206.8</v>
      </c>
      <c r="J42" s="328">
        <v>203.8</v>
      </c>
      <c r="K42" s="329">
        <v>125.28</v>
      </c>
      <c r="L42" s="329">
        <v>3</v>
      </c>
      <c r="M42" s="329">
        <v>122.28</v>
      </c>
      <c r="N42" s="328">
        <v>0</v>
      </c>
      <c r="O42" s="328">
        <v>81.52000000000001</v>
      </c>
      <c r="P42" s="367"/>
      <c r="V42" s="369">
        <v>1019</v>
      </c>
      <c r="W42" s="345">
        <v>0.6</v>
      </c>
      <c r="X42" s="327">
        <f>1-W42</f>
        <v>0.4</v>
      </c>
      <c r="Y42" s="327">
        <v>0</v>
      </c>
      <c r="Z42" s="327">
        <v>1</v>
      </c>
      <c r="AA42" s="327">
        <v>0</v>
      </c>
      <c r="AB42" s="328">
        <f>ROUND(V42*2000/10000,2)</f>
        <v>203.8</v>
      </c>
      <c r="AC42" s="328">
        <f>ROUND(V42*0.2*W42,2)</f>
        <v>122.28</v>
      </c>
      <c r="AD42" s="329">
        <v>0</v>
      </c>
      <c r="AE42" s="328">
        <f>ROUND((AB42-AC42)*Z42,2)</f>
        <v>81.52</v>
      </c>
      <c r="AF42" s="380">
        <f>AB42-AC42-AD42-AE42</f>
        <v>0</v>
      </c>
      <c r="AG42" s="328">
        <f>AB42-AC42-AD42</f>
        <v>81.52000000000001</v>
      </c>
      <c r="AH42" s="370">
        <v>86.061179898033501</v>
      </c>
      <c r="AI42" s="371">
        <v>86.061179898033501</v>
      </c>
      <c r="AJ42" s="370">
        <v>0</v>
      </c>
      <c r="AK42" s="370"/>
      <c r="AL42" s="370"/>
      <c r="AM42" s="370"/>
      <c r="AN42" s="370"/>
      <c r="AO42" s="174">
        <f t="shared" ref="AO42:AO44" si="50">AP42+AQ42</f>
        <v>38.39</v>
      </c>
      <c r="AP42" s="174">
        <f>ROUND((AC42-AI42)*1.06,2)</f>
        <v>38.39</v>
      </c>
      <c r="AQ42" s="174">
        <f t="shared" ref="AQ42:AQ44" si="51">AD42-AJ42</f>
        <v>0</v>
      </c>
      <c r="AR42" s="367"/>
    </row>
    <row r="43" spans="1:44" ht="12" customHeight="1">
      <c r="A43" s="605"/>
      <c r="B43" s="166" t="s">
        <v>186</v>
      </c>
      <c r="C43" s="369">
        <v>1</v>
      </c>
      <c r="D43" s="369">
        <v>196</v>
      </c>
      <c r="E43" s="345">
        <v>0.8</v>
      </c>
      <c r="F43" s="327">
        <v>0.19999999999999996</v>
      </c>
      <c r="G43" s="327">
        <v>0.7</v>
      </c>
      <c r="H43" s="327">
        <v>0.30000000000000004</v>
      </c>
      <c r="I43" s="328">
        <v>39.800000000000004</v>
      </c>
      <c r="J43" s="328">
        <v>39.200000000000003</v>
      </c>
      <c r="K43" s="329">
        <v>31.96</v>
      </c>
      <c r="L43" s="329">
        <v>0.6</v>
      </c>
      <c r="M43" s="329">
        <v>31.36</v>
      </c>
      <c r="N43" s="328">
        <v>5.49</v>
      </c>
      <c r="O43" s="328">
        <v>2.3500000000000032</v>
      </c>
      <c r="P43" s="367"/>
      <c r="V43" s="369">
        <v>196</v>
      </c>
      <c r="W43" s="345">
        <v>0.8</v>
      </c>
      <c r="X43" s="327">
        <f>1-W43</f>
        <v>0.19999999999999996</v>
      </c>
      <c r="Y43" s="327">
        <v>0.7</v>
      </c>
      <c r="Z43" s="327">
        <v>0</v>
      </c>
      <c r="AA43" s="327">
        <v>0.3</v>
      </c>
      <c r="AB43" s="328">
        <f>ROUND(V43*2000/10000,2)</f>
        <v>39.200000000000003</v>
      </c>
      <c r="AC43" s="328">
        <f>ROUND(V43*0.2*W43,2)</f>
        <v>31.36</v>
      </c>
      <c r="AD43" s="329">
        <f>ROUND((AB43-AC43)*Y43,2)</f>
        <v>5.49</v>
      </c>
      <c r="AE43" s="328">
        <f>ROUND((AB43-AC43)*Z43,2)</f>
        <v>0</v>
      </c>
      <c r="AF43" s="380">
        <f>AB43-AC43-AD43-AE43</f>
        <v>2.3500000000000032</v>
      </c>
      <c r="AG43" s="328">
        <f>AB43-AC43-AD43</f>
        <v>2.3500000000000032</v>
      </c>
      <c r="AH43" s="370">
        <v>34.077810148094201</v>
      </c>
      <c r="AI43" s="371">
        <v>29.005098324836101</v>
      </c>
      <c r="AJ43" s="370">
        <v>5.0727118232580697</v>
      </c>
      <c r="AK43" s="370"/>
      <c r="AL43" s="370"/>
      <c r="AM43" s="370"/>
      <c r="AN43" s="370"/>
      <c r="AO43" s="174">
        <f t="shared" si="50"/>
        <v>2.9172881767419305</v>
      </c>
      <c r="AP43" s="174">
        <f>ROUND((AC43-AI43)*1.06,2)</f>
        <v>2.5</v>
      </c>
      <c r="AQ43" s="174">
        <f t="shared" si="51"/>
        <v>0.41728817674193053</v>
      </c>
      <c r="AR43" s="367"/>
    </row>
    <row r="44" spans="1:44" ht="12" customHeight="1">
      <c r="A44" s="614"/>
      <c r="B44" s="165" t="s">
        <v>41</v>
      </c>
      <c r="C44" s="369">
        <v>1</v>
      </c>
      <c r="D44" s="369">
        <v>176</v>
      </c>
      <c r="E44" s="345">
        <v>0.8</v>
      </c>
      <c r="F44" s="327">
        <v>0.19999999999999996</v>
      </c>
      <c r="G44" s="327">
        <v>0.8</v>
      </c>
      <c r="H44" s="327">
        <v>0.19999999999999996</v>
      </c>
      <c r="I44" s="328">
        <v>35.800000000000004</v>
      </c>
      <c r="J44" s="328">
        <v>35.200000000000003</v>
      </c>
      <c r="K44" s="329">
        <v>28.76</v>
      </c>
      <c r="L44" s="329">
        <v>0.6</v>
      </c>
      <c r="M44" s="329">
        <v>28.16</v>
      </c>
      <c r="N44" s="328">
        <v>5.63</v>
      </c>
      <c r="O44" s="328">
        <v>1.4100000000000028</v>
      </c>
      <c r="P44" s="367"/>
      <c r="V44" s="369">
        <v>176</v>
      </c>
      <c r="W44" s="345">
        <v>0.8</v>
      </c>
      <c r="X44" s="327">
        <f>1-W44</f>
        <v>0.19999999999999996</v>
      </c>
      <c r="Y44" s="327">
        <v>0.8</v>
      </c>
      <c r="Z44" s="327">
        <v>0</v>
      </c>
      <c r="AA44" s="327">
        <v>0.2</v>
      </c>
      <c r="AB44" s="328">
        <f>ROUND(V44*2000/10000,2)</f>
        <v>35.200000000000003</v>
      </c>
      <c r="AC44" s="328">
        <f>ROUND(V44*0.2*W44,2)</f>
        <v>28.16</v>
      </c>
      <c r="AD44" s="329">
        <f>ROUND((AB44-AC44)*Y44,2)</f>
        <v>5.63</v>
      </c>
      <c r="AE44" s="328">
        <f>ROUND((AB44-AC44)*Z44,2)</f>
        <v>0</v>
      </c>
      <c r="AF44" s="380">
        <f>AB44-AC44-AD44-AE44</f>
        <v>1.4100000000000028</v>
      </c>
      <c r="AG44" s="328">
        <f>AB44-AC44-AD44</f>
        <v>1.4100000000000028</v>
      </c>
      <c r="AH44" s="370">
        <v>21.3721777130371</v>
      </c>
      <c r="AI44" s="371">
        <v>17.810148094197601</v>
      </c>
      <c r="AJ44" s="370">
        <v>3.5620296188395302</v>
      </c>
      <c r="AK44" s="370"/>
      <c r="AL44" s="370"/>
      <c r="AM44" s="370"/>
      <c r="AN44" s="370"/>
      <c r="AO44" s="174">
        <f t="shared" si="50"/>
        <v>13.03797038116047</v>
      </c>
      <c r="AP44" s="174">
        <f>ROUND((AC44-AI44)*1.06,2)</f>
        <v>10.97</v>
      </c>
      <c r="AQ44" s="174">
        <f t="shared" si="51"/>
        <v>2.0679703811604697</v>
      </c>
      <c r="AR44" s="367"/>
    </row>
    <row r="45" spans="1:44" ht="12" customHeight="1">
      <c r="A45" s="604" t="s">
        <v>42</v>
      </c>
      <c r="B45" s="346" t="s">
        <v>43</v>
      </c>
      <c r="C45" s="376">
        <v>9</v>
      </c>
      <c r="D45" s="376">
        <v>692</v>
      </c>
      <c r="E45" s="376"/>
      <c r="F45" s="376"/>
      <c r="G45" s="348"/>
      <c r="H45" s="348"/>
      <c r="I45" s="349">
        <v>143.80000000000001</v>
      </c>
      <c r="J45" s="349">
        <v>138.4</v>
      </c>
      <c r="K45" s="349">
        <v>92.08</v>
      </c>
      <c r="L45" s="349">
        <v>5.3999999999999995</v>
      </c>
      <c r="M45" s="349">
        <v>86.68</v>
      </c>
      <c r="N45" s="337">
        <v>2.91</v>
      </c>
      <c r="O45" s="349">
        <v>48.809999999999995</v>
      </c>
      <c r="P45" s="367"/>
      <c r="V45" s="376">
        <f>SUM(V46,V48:V48)</f>
        <v>692</v>
      </c>
      <c r="W45" s="376"/>
      <c r="X45" s="376"/>
      <c r="Y45" s="348"/>
      <c r="Z45" s="348"/>
      <c r="AA45" s="348"/>
      <c r="AB45" s="349">
        <f>AB46+AB48</f>
        <v>138.4</v>
      </c>
      <c r="AC45" s="349">
        <f t="shared" ref="AC45:AG45" si="52">AC46+AC48</f>
        <v>86.68</v>
      </c>
      <c r="AD45" s="337">
        <f t="shared" si="52"/>
        <v>2.91</v>
      </c>
      <c r="AE45" s="349">
        <f t="shared" si="52"/>
        <v>48.08</v>
      </c>
      <c r="AF45" s="349">
        <f t="shared" si="52"/>
        <v>0.72999999999999865</v>
      </c>
      <c r="AG45" s="349">
        <f t="shared" si="52"/>
        <v>48.809999999999995</v>
      </c>
      <c r="AH45" s="349">
        <v>62.725115319252303</v>
      </c>
      <c r="AI45" s="349">
        <v>58.4236465161447</v>
      </c>
      <c r="AJ45" s="349">
        <v>4.3014688031075501</v>
      </c>
      <c r="AK45" s="349"/>
      <c r="AL45" s="349"/>
      <c r="AM45" s="349"/>
      <c r="AN45" s="349"/>
      <c r="AO45" s="174">
        <f>AO46</f>
        <v>37.31</v>
      </c>
      <c r="AP45" s="174">
        <f t="shared" ref="AP45:AQ46" si="53">AP46</f>
        <v>37.31</v>
      </c>
      <c r="AQ45" s="174">
        <f t="shared" si="53"/>
        <v>0</v>
      </c>
      <c r="AR45" s="367"/>
    </row>
    <row r="46" spans="1:44" ht="12" customHeight="1">
      <c r="A46" s="605"/>
      <c r="B46" s="346" t="s">
        <v>7</v>
      </c>
      <c r="C46" s="376">
        <v>8</v>
      </c>
      <c r="D46" s="376">
        <v>601</v>
      </c>
      <c r="E46" s="376"/>
      <c r="F46" s="376"/>
      <c r="G46" s="348"/>
      <c r="H46" s="348"/>
      <c r="I46" s="349">
        <v>125</v>
      </c>
      <c r="J46" s="349">
        <v>120.2</v>
      </c>
      <c r="K46" s="349">
        <v>76.92</v>
      </c>
      <c r="L46" s="349">
        <v>4.8</v>
      </c>
      <c r="M46" s="349">
        <v>72.12</v>
      </c>
      <c r="N46" s="337">
        <v>0</v>
      </c>
      <c r="O46" s="349">
        <v>48.08</v>
      </c>
      <c r="P46" s="367"/>
      <c r="V46" s="376">
        <f>SUM(V47:V47)</f>
        <v>601</v>
      </c>
      <c r="W46" s="376"/>
      <c r="X46" s="376"/>
      <c r="Y46" s="348"/>
      <c r="Z46" s="348"/>
      <c r="AA46" s="348"/>
      <c r="AB46" s="349">
        <f>AB47</f>
        <v>120.2</v>
      </c>
      <c r="AC46" s="349">
        <f t="shared" ref="AC46:AG46" si="54">AC47</f>
        <v>72.12</v>
      </c>
      <c r="AD46" s="337">
        <f t="shared" si="54"/>
        <v>0</v>
      </c>
      <c r="AE46" s="349">
        <f t="shared" si="54"/>
        <v>48.08</v>
      </c>
      <c r="AF46" s="349">
        <f t="shared" si="54"/>
        <v>0</v>
      </c>
      <c r="AG46" s="349">
        <f t="shared" si="54"/>
        <v>48.08</v>
      </c>
      <c r="AH46" s="349">
        <v>36.924253459577599</v>
      </c>
      <c r="AI46" s="349">
        <v>36.924253459577599</v>
      </c>
      <c r="AJ46" s="349">
        <v>0</v>
      </c>
      <c r="AK46" s="349"/>
      <c r="AL46" s="349"/>
      <c r="AM46" s="349"/>
      <c r="AN46" s="349"/>
      <c r="AO46" s="174">
        <f>AO47</f>
        <v>37.31</v>
      </c>
      <c r="AP46" s="174">
        <f t="shared" si="53"/>
        <v>37.31</v>
      </c>
      <c r="AQ46" s="174">
        <f t="shared" si="53"/>
        <v>0</v>
      </c>
      <c r="AR46" s="367"/>
    </row>
    <row r="47" spans="1:44" ht="12" customHeight="1">
      <c r="A47" s="605"/>
      <c r="B47" s="182" t="s">
        <v>44</v>
      </c>
      <c r="C47" s="369">
        <v>8</v>
      </c>
      <c r="D47" s="369">
        <v>601</v>
      </c>
      <c r="E47" s="345">
        <v>0.6</v>
      </c>
      <c r="F47" s="327">
        <v>0.4</v>
      </c>
      <c r="G47" s="327">
        <v>0</v>
      </c>
      <c r="H47" s="327">
        <v>1</v>
      </c>
      <c r="I47" s="328">
        <v>125</v>
      </c>
      <c r="J47" s="328">
        <v>120.2</v>
      </c>
      <c r="K47" s="329">
        <v>76.92</v>
      </c>
      <c r="L47" s="329">
        <v>4.8</v>
      </c>
      <c r="M47" s="329">
        <v>72.12</v>
      </c>
      <c r="N47" s="328">
        <v>0</v>
      </c>
      <c r="O47" s="328">
        <v>48.08</v>
      </c>
      <c r="P47" s="367"/>
      <c r="V47" s="369">
        <v>601</v>
      </c>
      <c r="W47" s="345">
        <v>0.6</v>
      </c>
      <c r="X47" s="327">
        <f>1-W47</f>
        <v>0.4</v>
      </c>
      <c r="Y47" s="327">
        <v>0</v>
      </c>
      <c r="Z47" s="327">
        <v>1</v>
      </c>
      <c r="AA47" s="327">
        <v>0</v>
      </c>
      <c r="AB47" s="328">
        <f>ROUND(V47*2000/10000,2)</f>
        <v>120.2</v>
      </c>
      <c r="AC47" s="328">
        <f>ROUND(V47*0.2*W47,2)</f>
        <v>72.12</v>
      </c>
      <c r="AD47" s="329">
        <f>ROUND((AB47-AC47)*Y47,2)</f>
        <v>0</v>
      </c>
      <c r="AE47" s="328">
        <f>ROUND((AB47-AC47)*Z47,2)</f>
        <v>48.08</v>
      </c>
      <c r="AF47" s="380">
        <f>AB47-AC47-AD47-AE47</f>
        <v>0</v>
      </c>
      <c r="AG47" s="328">
        <f>AB47-AC47-AD47</f>
        <v>48.08</v>
      </c>
      <c r="AH47" s="370">
        <v>36.924253459577599</v>
      </c>
      <c r="AI47" s="371">
        <v>36.924253459577599</v>
      </c>
      <c r="AJ47" s="370"/>
      <c r="AK47" s="370"/>
      <c r="AL47" s="370"/>
      <c r="AM47" s="370"/>
      <c r="AN47" s="370"/>
      <c r="AO47" s="174">
        <f t="shared" ref="AO47" si="55">AP47+AQ47</f>
        <v>37.31</v>
      </c>
      <c r="AP47" s="174">
        <f>ROUND((AC47-AI47)*1.06,2)</f>
        <v>37.31</v>
      </c>
      <c r="AQ47" s="174">
        <f t="shared" ref="AQ47" si="56">AD47-AJ47</f>
        <v>0</v>
      </c>
      <c r="AR47" s="367"/>
    </row>
    <row r="48" spans="1:44" ht="12" customHeight="1">
      <c r="A48" s="605"/>
      <c r="B48" s="382" t="s">
        <v>45</v>
      </c>
      <c r="C48" s="369">
        <v>1</v>
      </c>
      <c r="D48" s="369">
        <v>91</v>
      </c>
      <c r="E48" s="345">
        <v>0.8</v>
      </c>
      <c r="F48" s="327">
        <v>0.19999999999999996</v>
      </c>
      <c r="G48" s="327">
        <v>0.8</v>
      </c>
      <c r="H48" s="327">
        <v>0.19999999999999996</v>
      </c>
      <c r="I48" s="328">
        <v>18.8</v>
      </c>
      <c r="J48" s="328">
        <v>18.2</v>
      </c>
      <c r="K48" s="329">
        <v>15.16</v>
      </c>
      <c r="L48" s="329">
        <v>0.6</v>
      </c>
      <c r="M48" s="329">
        <v>14.56</v>
      </c>
      <c r="N48" s="328">
        <v>2.91</v>
      </c>
      <c r="O48" s="328">
        <v>0.72999999999999865</v>
      </c>
      <c r="P48" s="372"/>
      <c r="V48" s="369">
        <v>91</v>
      </c>
      <c r="W48" s="345">
        <v>0.8</v>
      </c>
      <c r="X48" s="327">
        <f>1-W48</f>
        <v>0.19999999999999996</v>
      </c>
      <c r="Y48" s="327">
        <v>0.8</v>
      </c>
      <c r="Z48" s="327">
        <v>0</v>
      </c>
      <c r="AA48" s="327">
        <v>0.2</v>
      </c>
      <c r="AB48" s="328">
        <f>ROUND(V48*2000/10000,2)</f>
        <v>18.2</v>
      </c>
      <c r="AC48" s="328">
        <f>ROUND(V48*0.2*W48,2)</f>
        <v>14.56</v>
      </c>
      <c r="AD48" s="329">
        <f>ROUND((AB48-AC48)*Y48,2)</f>
        <v>2.91</v>
      </c>
      <c r="AE48" s="328">
        <f>ROUND((AB48-AC48)*Z48,2)</f>
        <v>0</v>
      </c>
      <c r="AF48" s="380">
        <f>AB48-AC48-AD48-AE48</f>
        <v>0.72999999999999865</v>
      </c>
      <c r="AG48" s="328">
        <f>AB48-AC48-AD48</f>
        <v>0.72999999999999865</v>
      </c>
      <c r="AH48" s="370">
        <v>25.800861859674701</v>
      </c>
      <c r="AI48" s="371">
        <v>21.499393056567101</v>
      </c>
      <c r="AJ48" s="370">
        <v>4.3014688031075501</v>
      </c>
      <c r="AK48" s="370"/>
      <c r="AL48" s="370"/>
      <c r="AM48" s="370"/>
      <c r="AN48" s="370"/>
      <c r="AO48" s="174">
        <v>0</v>
      </c>
      <c r="AP48" s="174">
        <v>0</v>
      </c>
      <c r="AQ48" s="174">
        <v>0</v>
      </c>
      <c r="AR48" s="372">
        <f>AC48-AI48</f>
        <v>-6.9393930565671003</v>
      </c>
    </row>
    <row r="49" spans="1:44" ht="12" customHeight="1">
      <c r="A49" s="604" t="s">
        <v>46</v>
      </c>
      <c r="B49" s="346" t="s">
        <v>47</v>
      </c>
      <c r="C49" s="376">
        <v>8</v>
      </c>
      <c r="D49" s="376">
        <v>932</v>
      </c>
      <c r="E49" s="376"/>
      <c r="F49" s="376"/>
      <c r="G49" s="348"/>
      <c r="H49" s="348"/>
      <c r="I49" s="349">
        <v>191.20000000000002</v>
      </c>
      <c r="J49" s="349">
        <v>186.4</v>
      </c>
      <c r="K49" s="349">
        <v>116.64</v>
      </c>
      <c r="L49" s="349">
        <v>4.8</v>
      </c>
      <c r="M49" s="349">
        <v>111.84</v>
      </c>
      <c r="N49" s="337">
        <v>0</v>
      </c>
      <c r="O49" s="349">
        <v>74.56</v>
      </c>
      <c r="P49" s="367"/>
      <c r="V49" s="376">
        <f>V50</f>
        <v>932</v>
      </c>
      <c r="W49" s="376"/>
      <c r="X49" s="376"/>
      <c r="Y49" s="348"/>
      <c r="Z49" s="348"/>
      <c r="AA49" s="348"/>
      <c r="AB49" s="349">
        <f>AB50</f>
        <v>186.4</v>
      </c>
      <c r="AC49" s="349">
        <f t="shared" ref="AC49:AG50" si="57">AC50</f>
        <v>111.84</v>
      </c>
      <c r="AD49" s="337">
        <f t="shared" si="57"/>
        <v>0</v>
      </c>
      <c r="AE49" s="349">
        <f t="shared" si="57"/>
        <v>74.56</v>
      </c>
      <c r="AF49" s="349">
        <f t="shared" si="57"/>
        <v>0</v>
      </c>
      <c r="AG49" s="349">
        <f t="shared" si="57"/>
        <v>74.56</v>
      </c>
      <c r="AH49" s="349">
        <v>104.952658412236</v>
      </c>
      <c r="AI49" s="349">
        <v>104.952658412236</v>
      </c>
      <c r="AJ49" s="349">
        <v>0</v>
      </c>
      <c r="AK49" s="349"/>
      <c r="AL49" s="349"/>
      <c r="AM49" s="349"/>
      <c r="AN49" s="349"/>
      <c r="AO49" s="174">
        <f>AO50</f>
        <v>7.3</v>
      </c>
      <c r="AP49" s="174">
        <f t="shared" ref="AP49:AQ50" si="58">AP50</f>
        <v>7.3</v>
      </c>
      <c r="AQ49" s="174">
        <f t="shared" si="58"/>
        <v>0</v>
      </c>
      <c r="AR49" s="367"/>
    </row>
    <row r="50" spans="1:44" ht="12" customHeight="1">
      <c r="A50" s="605"/>
      <c r="B50" s="346" t="s">
        <v>7</v>
      </c>
      <c r="C50" s="376">
        <v>8</v>
      </c>
      <c r="D50" s="376">
        <v>932</v>
      </c>
      <c r="E50" s="376"/>
      <c r="F50" s="376"/>
      <c r="G50" s="348"/>
      <c r="H50" s="348"/>
      <c r="I50" s="349">
        <v>191.20000000000002</v>
      </c>
      <c r="J50" s="349">
        <v>186.4</v>
      </c>
      <c r="K50" s="349">
        <v>116.64</v>
      </c>
      <c r="L50" s="349">
        <v>4.8</v>
      </c>
      <c r="M50" s="349">
        <v>111.84</v>
      </c>
      <c r="N50" s="337">
        <v>0</v>
      </c>
      <c r="O50" s="349">
        <v>74.56</v>
      </c>
      <c r="P50" s="367"/>
      <c r="V50" s="376">
        <f>SUM(V51:V51)</f>
        <v>932</v>
      </c>
      <c r="W50" s="376"/>
      <c r="X50" s="376"/>
      <c r="Y50" s="348"/>
      <c r="Z50" s="348"/>
      <c r="AA50" s="348"/>
      <c r="AB50" s="349">
        <f>AB51</f>
        <v>186.4</v>
      </c>
      <c r="AC50" s="349">
        <f t="shared" si="57"/>
        <v>111.84</v>
      </c>
      <c r="AD50" s="337">
        <f t="shared" si="57"/>
        <v>0</v>
      </c>
      <c r="AE50" s="349">
        <f t="shared" si="57"/>
        <v>74.56</v>
      </c>
      <c r="AF50" s="349">
        <f t="shared" si="57"/>
        <v>0</v>
      </c>
      <c r="AG50" s="349">
        <f t="shared" si="57"/>
        <v>74.56</v>
      </c>
      <c r="AH50" s="349">
        <v>104.952658412236</v>
      </c>
      <c r="AI50" s="349">
        <v>104.952658412236</v>
      </c>
      <c r="AJ50" s="349">
        <v>0</v>
      </c>
      <c r="AK50" s="349"/>
      <c r="AL50" s="349"/>
      <c r="AM50" s="349"/>
      <c r="AN50" s="349"/>
      <c r="AO50" s="174">
        <f>AO51</f>
        <v>7.3</v>
      </c>
      <c r="AP50" s="174">
        <f t="shared" si="58"/>
        <v>7.3</v>
      </c>
      <c r="AQ50" s="174">
        <f t="shared" si="58"/>
        <v>0</v>
      </c>
      <c r="AR50" s="367"/>
    </row>
    <row r="51" spans="1:44" ht="12" customHeight="1">
      <c r="A51" s="605"/>
      <c r="B51" s="182" t="s">
        <v>48</v>
      </c>
      <c r="C51" s="369">
        <v>8</v>
      </c>
      <c r="D51" s="369">
        <v>932</v>
      </c>
      <c r="E51" s="345">
        <v>0.6</v>
      </c>
      <c r="F51" s="327">
        <v>0.4</v>
      </c>
      <c r="G51" s="327">
        <v>0</v>
      </c>
      <c r="H51" s="327">
        <v>1</v>
      </c>
      <c r="I51" s="328">
        <v>191.20000000000002</v>
      </c>
      <c r="J51" s="328">
        <v>186.4</v>
      </c>
      <c r="K51" s="329">
        <v>116.64</v>
      </c>
      <c r="L51" s="329">
        <v>4.8</v>
      </c>
      <c r="M51" s="329">
        <v>111.84</v>
      </c>
      <c r="N51" s="328">
        <v>0</v>
      </c>
      <c r="O51" s="328">
        <v>74.56</v>
      </c>
      <c r="P51" s="367"/>
      <c r="V51" s="369">
        <v>932</v>
      </c>
      <c r="W51" s="345">
        <v>0.6</v>
      </c>
      <c r="X51" s="327">
        <f>1-W51</f>
        <v>0.4</v>
      </c>
      <c r="Y51" s="327">
        <v>0</v>
      </c>
      <c r="Z51" s="327">
        <v>1</v>
      </c>
      <c r="AA51" s="327">
        <v>0</v>
      </c>
      <c r="AB51" s="328">
        <f>ROUND(V51*2000/10000,2)</f>
        <v>186.4</v>
      </c>
      <c r="AC51" s="328">
        <f>ROUND(V51*0.2*W51,2)</f>
        <v>111.84</v>
      </c>
      <c r="AD51" s="329">
        <f>ROUND((AB51-AC51)*Y51,2)</f>
        <v>0</v>
      </c>
      <c r="AE51" s="328">
        <f>ROUND((AB51-AC51)*Z51,2)</f>
        <v>74.56</v>
      </c>
      <c r="AF51" s="380">
        <f>AB51-AC51-AD51-AE51</f>
        <v>0</v>
      </c>
      <c r="AG51" s="328">
        <f>AB51-AC51-AD51</f>
        <v>74.56</v>
      </c>
      <c r="AH51" s="370">
        <v>104.952658412236</v>
      </c>
      <c r="AI51" s="371">
        <v>104.952658412236</v>
      </c>
      <c r="AJ51" s="370"/>
      <c r="AK51" s="370"/>
      <c r="AL51" s="370"/>
      <c r="AM51" s="370"/>
      <c r="AN51" s="370"/>
      <c r="AO51" s="174">
        <f t="shared" ref="AO51" si="59">AP51+AQ51</f>
        <v>7.3</v>
      </c>
      <c r="AP51" s="174">
        <f>ROUND((AC51-AI51)*1.06,2)</f>
        <v>7.3</v>
      </c>
      <c r="AQ51" s="174">
        <f t="shared" ref="AQ51" si="60">AD51-AJ51</f>
        <v>0</v>
      </c>
      <c r="AR51" s="367"/>
    </row>
    <row r="52" spans="1:44" ht="12" customHeight="1">
      <c r="A52" s="604" t="s">
        <v>49</v>
      </c>
      <c r="B52" s="346" t="s">
        <v>50</v>
      </c>
      <c r="C52" s="376">
        <v>10</v>
      </c>
      <c r="D52" s="376">
        <v>3120</v>
      </c>
      <c r="E52" s="376"/>
      <c r="F52" s="376"/>
      <c r="G52" s="348"/>
      <c r="H52" s="348"/>
      <c r="I52" s="349">
        <v>630</v>
      </c>
      <c r="J52" s="349">
        <v>624</v>
      </c>
      <c r="K52" s="349">
        <v>458.08000000000004</v>
      </c>
      <c r="L52" s="349">
        <v>6</v>
      </c>
      <c r="M52" s="349">
        <v>452.08000000000004</v>
      </c>
      <c r="N52" s="337">
        <v>54.38</v>
      </c>
      <c r="O52" s="349">
        <v>117.53999999999994</v>
      </c>
      <c r="P52" s="367"/>
      <c r="V52" s="376">
        <f>SUM(V53,V55:V55)</f>
        <v>3120</v>
      </c>
      <c r="W52" s="376"/>
      <c r="X52" s="376"/>
      <c r="Y52" s="348"/>
      <c r="Z52" s="348"/>
      <c r="AA52" s="348"/>
      <c r="AB52" s="349">
        <f>AB53+AB55</f>
        <v>624</v>
      </c>
      <c r="AC52" s="349">
        <f t="shared" ref="AC52:AG52" si="61">AC53+AC55</f>
        <v>452.08000000000004</v>
      </c>
      <c r="AD52" s="337">
        <f t="shared" si="61"/>
        <v>54.38</v>
      </c>
      <c r="AE52" s="349">
        <f t="shared" si="61"/>
        <v>94.24</v>
      </c>
      <c r="AF52" s="349">
        <f t="shared" si="61"/>
        <v>23.299999999999947</v>
      </c>
      <c r="AG52" s="349">
        <f t="shared" si="61"/>
        <v>117.53999999999994</v>
      </c>
      <c r="AH52" s="349">
        <v>396.64153920854602</v>
      </c>
      <c r="AI52" s="349">
        <v>358.01578052925498</v>
      </c>
      <c r="AJ52" s="349">
        <v>38.625758679291103</v>
      </c>
      <c r="AK52" s="349"/>
      <c r="AL52" s="349"/>
      <c r="AM52" s="349"/>
      <c r="AN52" s="349"/>
      <c r="AO52" s="174">
        <f>AO53+AO55</f>
        <v>115.46424132070891</v>
      </c>
      <c r="AP52" s="174">
        <f t="shared" ref="AP52:AQ52" si="62">AP53+AP55</f>
        <v>99.710000000000008</v>
      </c>
      <c r="AQ52" s="174">
        <f t="shared" si="62"/>
        <v>15.7542413207089</v>
      </c>
      <c r="AR52" s="367"/>
    </row>
    <row r="53" spans="1:44" ht="12" customHeight="1">
      <c r="A53" s="605"/>
      <c r="B53" s="346" t="s">
        <v>7</v>
      </c>
      <c r="C53" s="376">
        <v>10</v>
      </c>
      <c r="D53" s="376">
        <v>1178</v>
      </c>
      <c r="E53" s="376"/>
      <c r="F53" s="376"/>
      <c r="G53" s="348"/>
      <c r="H53" s="348"/>
      <c r="I53" s="349">
        <v>241.6</v>
      </c>
      <c r="J53" s="349">
        <v>235.6</v>
      </c>
      <c r="K53" s="349">
        <v>147.36000000000001</v>
      </c>
      <c r="L53" s="349">
        <v>6</v>
      </c>
      <c r="M53" s="349">
        <v>141.36000000000001</v>
      </c>
      <c r="N53" s="337">
        <v>0</v>
      </c>
      <c r="O53" s="349">
        <v>94.239999999999981</v>
      </c>
      <c r="P53" s="367"/>
      <c r="V53" s="376">
        <f>SUM(V54)</f>
        <v>1178</v>
      </c>
      <c r="W53" s="376"/>
      <c r="X53" s="376"/>
      <c r="Y53" s="348"/>
      <c r="Z53" s="348"/>
      <c r="AA53" s="348"/>
      <c r="AB53" s="349">
        <f t="shared" ref="AB53:AG53" si="63">SUM(AB54)</f>
        <v>235.6</v>
      </c>
      <c r="AC53" s="349">
        <f t="shared" si="63"/>
        <v>141.36000000000001</v>
      </c>
      <c r="AD53" s="337">
        <f t="shared" si="63"/>
        <v>0</v>
      </c>
      <c r="AE53" s="349">
        <f t="shared" si="63"/>
        <v>94.24</v>
      </c>
      <c r="AF53" s="349">
        <f t="shared" si="63"/>
        <v>0</v>
      </c>
      <c r="AG53" s="349">
        <f t="shared" si="63"/>
        <v>94.239999999999981</v>
      </c>
      <c r="AH53" s="377">
        <v>137.297159504734</v>
      </c>
      <c r="AI53" s="349">
        <v>137.297159504734</v>
      </c>
      <c r="AJ53" s="377">
        <v>0</v>
      </c>
      <c r="AK53" s="377"/>
      <c r="AL53" s="377"/>
      <c r="AM53" s="377"/>
      <c r="AN53" s="377"/>
      <c r="AO53" s="174">
        <f>AO54</f>
        <v>4.3099999999999996</v>
      </c>
      <c r="AP53" s="174">
        <f t="shared" ref="AP53:AQ53" si="64">AP54</f>
        <v>4.3099999999999996</v>
      </c>
      <c r="AQ53" s="174">
        <f t="shared" si="64"/>
        <v>0</v>
      </c>
      <c r="AR53" s="367"/>
    </row>
    <row r="54" spans="1:44" ht="12" customHeight="1">
      <c r="A54" s="605"/>
      <c r="B54" s="182" t="s">
        <v>51</v>
      </c>
      <c r="C54" s="369">
        <v>10</v>
      </c>
      <c r="D54" s="369">
        <v>1178</v>
      </c>
      <c r="E54" s="345">
        <v>0.6</v>
      </c>
      <c r="F54" s="327">
        <v>0.4</v>
      </c>
      <c r="G54" s="327">
        <v>0</v>
      </c>
      <c r="H54" s="327">
        <v>1</v>
      </c>
      <c r="I54" s="328">
        <v>241.6</v>
      </c>
      <c r="J54" s="328">
        <v>235.6</v>
      </c>
      <c r="K54" s="329">
        <v>147.36000000000001</v>
      </c>
      <c r="L54" s="329">
        <v>6</v>
      </c>
      <c r="M54" s="329">
        <v>141.36000000000001</v>
      </c>
      <c r="N54" s="328">
        <v>0</v>
      </c>
      <c r="O54" s="328">
        <v>94.239999999999981</v>
      </c>
      <c r="P54" s="367"/>
      <c r="V54" s="369">
        <v>1178</v>
      </c>
      <c r="W54" s="345">
        <v>0.6</v>
      </c>
      <c r="X54" s="327">
        <f>1-W54</f>
        <v>0.4</v>
      </c>
      <c r="Y54" s="327">
        <v>0</v>
      </c>
      <c r="Z54" s="327">
        <v>1</v>
      </c>
      <c r="AA54" s="327">
        <v>0</v>
      </c>
      <c r="AB54" s="328">
        <f>ROUND(V54*2000/10000,2)</f>
        <v>235.6</v>
      </c>
      <c r="AC54" s="328">
        <f>ROUND(V54*0.2*W54,2)</f>
        <v>141.36000000000001</v>
      </c>
      <c r="AD54" s="329">
        <f>ROUND((AB54-AC54)*Y54,2)</f>
        <v>0</v>
      </c>
      <c r="AE54" s="328">
        <f>ROUND((AB54-AC54)*Z54,2)</f>
        <v>94.24</v>
      </c>
      <c r="AF54" s="380">
        <f>AB54-AC54-AD54-AE54</f>
        <v>0</v>
      </c>
      <c r="AG54" s="328">
        <f>AB54-AC54-AD54</f>
        <v>94.239999999999981</v>
      </c>
      <c r="AH54" s="370">
        <v>137.297159504734</v>
      </c>
      <c r="AI54" s="371">
        <v>137.297159504734</v>
      </c>
      <c r="AJ54" s="370"/>
      <c r="AK54" s="370"/>
      <c r="AL54" s="370"/>
      <c r="AM54" s="370"/>
      <c r="AN54" s="370"/>
      <c r="AO54" s="174">
        <f t="shared" ref="AO54:AO55" si="65">AP54+AQ54</f>
        <v>4.3099999999999996</v>
      </c>
      <c r="AP54" s="174">
        <f>ROUND((AC54-AI54)*1.06,2)</f>
        <v>4.3099999999999996</v>
      </c>
      <c r="AQ54" s="174">
        <f t="shared" ref="AQ54:AQ55" si="66">AD54-AJ54</f>
        <v>0</v>
      </c>
      <c r="AR54" s="367"/>
    </row>
    <row r="55" spans="1:44" ht="12" customHeight="1">
      <c r="A55" s="605"/>
      <c r="B55" s="165" t="s">
        <v>52</v>
      </c>
      <c r="C55" s="369">
        <v>0</v>
      </c>
      <c r="D55" s="369">
        <v>1942</v>
      </c>
      <c r="E55" s="345">
        <v>0.8</v>
      </c>
      <c r="F55" s="327">
        <v>0.19999999999999996</v>
      </c>
      <c r="G55" s="327">
        <v>0.7</v>
      </c>
      <c r="H55" s="327">
        <v>0.30000000000000004</v>
      </c>
      <c r="I55" s="328">
        <v>388.4</v>
      </c>
      <c r="J55" s="328">
        <v>388.4</v>
      </c>
      <c r="K55" s="329">
        <v>310.72000000000003</v>
      </c>
      <c r="L55" s="329">
        <v>0</v>
      </c>
      <c r="M55" s="329">
        <v>310.72000000000003</v>
      </c>
      <c r="N55" s="328">
        <v>54.38</v>
      </c>
      <c r="O55" s="328">
        <v>23.299999999999947</v>
      </c>
      <c r="P55" s="367"/>
      <c r="V55" s="369">
        <v>1942</v>
      </c>
      <c r="W55" s="345">
        <v>0.8</v>
      </c>
      <c r="X55" s="327">
        <f>1-W55</f>
        <v>0.19999999999999996</v>
      </c>
      <c r="Y55" s="327">
        <v>0.7</v>
      </c>
      <c r="Z55" s="327">
        <v>0</v>
      </c>
      <c r="AA55" s="327">
        <f>1-Y55</f>
        <v>0.30000000000000004</v>
      </c>
      <c r="AB55" s="328">
        <f>ROUND(V55*2000/10000,2)</f>
        <v>388.4</v>
      </c>
      <c r="AC55" s="328">
        <f>ROUND(V55*0.2*W55,2)</f>
        <v>310.72000000000003</v>
      </c>
      <c r="AD55" s="329">
        <f>ROUND((AB55-AC55)*Y55,2)</f>
        <v>54.38</v>
      </c>
      <c r="AE55" s="328">
        <f>ROUND((AB55-AC55)*Z55,2)</f>
        <v>0</v>
      </c>
      <c r="AF55" s="380">
        <f>AB55-AC55-AD55-AE55</f>
        <v>23.299999999999947</v>
      </c>
      <c r="AG55" s="328">
        <f>AB55-AC55-AD55</f>
        <v>23.299999999999947</v>
      </c>
      <c r="AH55" s="370">
        <v>259.34437970381202</v>
      </c>
      <c r="AI55" s="371">
        <v>220.71862102452101</v>
      </c>
      <c r="AJ55" s="370">
        <v>38.625758679291103</v>
      </c>
      <c r="AK55" s="370"/>
      <c r="AL55" s="370"/>
      <c r="AM55" s="370"/>
      <c r="AN55" s="370"/>
      <c r="AO55" s="174">
        <f t="shared" si="65"/>
        <v>111.15424132070891</v>
      </c>
      <c r="AP55" s="174">
        <f>ROUND((AC55-AI55)*1.06,2)</f>
        <v>95.4</v>
      </c>
      <c r="AQ55" s="174">
        <f t="shared" si="66"/>
        <v>15.7542413207089</v>
      </c>
      <c r="AR55" s="367"/>
    </row>
    <row r="56" spans="1:44" ht="12" customHeight="1">
      <c r="A56" s="604" t="s">
        <v>53</v>
      </c>
      <c r="B56" s="346" t="s">
        <v>54</v>
      </c>
      <c r="C56" s="368">
        <v>9</v>
      </c>
      <c r="D56" s="368">
        <v>3194</v>
      </c>
      <c r="E56" s="368"/>
      <c r="F56" s="368"/>
      <c r="G56" s="348"/>
      <c r="H56" s="348"/>
      <c r="I56" s="346">
        <v>644.19999999999993</v>
      </c>
      <c r="J56" s="346">
        <v>638.79999999999995</v>
      </c>
      <c r="K56" s="346">
        <v>388.67999999999995</v>
      </c>
      <c r="L56" s="346">
        <v>5.4</v>
      </c>
      <c r="M56" s="346">
        <v>383.28</v>
      </c>
      <c r="N56" s="323">
        <v>0</v>
      </c>
      <c r="O56" s="346">
        <v>255.51999999999998</v>
      </c>
      <c r="P56" s="367"/>
      <c r="V56" s="368">
        <f>V57</f>
        <v>3194</v>
      </c>
      <c r="W56" s="368"/>
      <c r="X56" s="368"/>
      <c r="Y56" s="348"/>
      <c r="Z56" s="348"/>
      <c r="AA56" s="348"/>
      <c r="AB56" s="346">
        <f>AB57</f>
        <v>638.79999999999995</v>
      </c>
      <c r="AC56" s="346">
        <f t="shared" ref="AC56:AG57" si="67">AC57</f>
        <v>383.28</v>
      </c>
      <c r="AD56" s="323">
        <f t="shared" si="67"/>
        <v>0</v>
      </c>
      <c r="AE56" s="346">
        <f t="shared" si="67"/>
        <v>255.52</v>
      </c>
      <c r="AF56" s="346">
        <f t="shared" si="67"/>
        <v>0</v>
      </c>
      <c r="AG56" s="346">
        <f t="shared" si="67"/>
        <v>255.51999999999998</v>
      </c>
      <c r="AH56" s="346">
        <v>219.25564457392599</v>
      </c>
      <c r="AI56" s="346">
        <v>219.25564457392599</v>
      </c>
      <c r="AJ56" s="346">
        <v>0</v>
      </c>
      <c r="AK56" s="346"/>
      <c r="AL56" s="346"/>
      <c r="AM56" s="346"/>
      <c r="AN56" s="346"/>
      <c r="AO56" s="174">
        <f>AO57</f>
        <v>173.87</v>
      </c>
      <c r="AP56" s="174">
        <f t="shared" ref="AP56:AQ57" si="68">AP57</f>
        <v>173.87</v>
      </c>
      <c r="AQ56" s="174">
        <f t="shared" si="68"/>
        <v>0</v>
      </c>
      <c r="AR56" s="367"/>
    </row>
    <row r="57" spans="1:44" ht="12" customHeight="1">
      <c r="A57" s="605"/>
      <c r="B57" s="346" t="s">
        <v>7</v>
      </c>
      <c r="C57" s="376">
        <v>9</v>
      </c>
      <c r="D57" s="376">
        <v>3194</v>
      </c>
      <c r="E57" s="376"/>
      <c r="F57" s="376"/>
      <c r="G57" s="348"/>
      <c r="H57" s="348"/>
      <c r="I57" s="349">
        <v>644.19999999999993</v>
      </c>
      <c r="J57" s="349">
        <v>638.79999999999995</v>
      </c>
      <c r="K57" s="349">
        <v>388.67999999999995</v>
      </c>
      <c r="L57" s="349">
        <v>5.4</v>
      </c>
      <c r="M57" s="349">
        <v>383.28</v>
      </c>
      <c r="N57" s="337">
        <v>0</v>
      </c>
      <c r="O57" s="349">
        <v>255.51999999999998</v>
      </c>
      <c r="P57" s="367"/>
      <c r="V57" s="376">
        <f>SUM(V58:V58)</f>
        <v>3194</v>
      </c>
      <c r="W57" s="376"/>
      <c r="X57" s="376"/>
      <c r="Y57" s="348"/>
      <c r="Z57" s="348"/>
      <c r="AA57" s="348"/>
      <c r="AB57" s="349">
        <f>AB58</f>
        <v>638.79999999999995</v>
      </c>
      <c r="AC57" s="349">
        <f t="shared" si="67"/>
        <v>383.28</v>
      </c>
      <c r="AD57" s="337">
        <f t="shared" si="67"/>
        <v>0</v>
      </c>
      <c r="AE57" s="349">
        <f t="shared" si="67"/>
        <v>255.52</v>
      </c>
      <c r="AF57" s="349">
        <f t="shared" si="67"/>
        <v>0</v>
      </c>
      <c r="AG57" s="349">
        <f t="shared" si="67"/>
        <v>255.51999999999998</v>
      </c>
      <c r="AH57" s="349">
        <v>219.25564457392599</v>
      </c>
      <c r="AI57" s="349">
        <v>219.25564457392599</v>
      </c>
      <c r="AJ57" s="349">
        <v>0</v>
      </c>
      <c r="AK57" s="349"/>
      <c r="AL57" s="349"/>
      <c r="AM57" s="349"/>
      <c r="AN57" s="349"/>
      <c r="AO57" s="174">
        <f>AO58</f>
        <v>173.87</v>
      </c>
      <c r="AP57" s="174">
        <f t="shared" si="68"/>
        <v>173.87</v>
      </c>
      <c r="AQ57" s="174">
        <f t="shared" si="68"/>
        <v>0</v>
      </c>
      <c r="AR57" s="367"/>
    </row>
    <row r="58" spans="1:44" ht="12" customHeight="1">
      <c r="A58" s="605"/>
      <c r="B58" s="182" t="s">
        <v>55</v>
      </c>
      <c r="C58" s="369">
        <v>9</v>
      </c>
      <c r="D58" s="369">
        <v>3194</v>
      </c>
      <c r="E58" s="345">
        <v>0.6</v>
      </c>
      <c r="F58" s="327">
        <v>0.4</v>
      </c>
      <c r="G58" s="327">
        <v>0</v>
      </c>
      <c r="H58" s="327">
        <v>1</v>
      </c>
      <c r="I58" s="328">
        <v>644.19999999999993</v>
      </c>
      <c r="J58" s="328">
        <v>638.79999999999995</v>
      </c>
      <c r="K58" s="329">
        <v>388.67999999999995</v>
      </c>
      <c r="L58" s="329">
        <v>5.4</v>
      </c>
      <c r="M58" s="329">
        <v>383.28</v>
      </c>
      <c r="N58" s="328">
        <v>0</v>
      </c>
      <c r="O58" s="328">
        <v>255.51999999999998</v>
      </c>
      <c r="P58" s="367"/>
      <c r="V58" s="369">
        <v>3194</v>
      </c>
      <c r="W58" s="345">
        <v>0.6</v>
      </c>
      <c r="X58" s="327">
        <f>1-W58</f>
        <v>0.4</v>
      </c>
      <c r="Y58" s="327">
        <v>0</v>
      </c>
      <c r="Z58" s="327">
        <v>1</v>
      </c>
      <c r="AA58" s="327">
        <v>0</v>
      </c>
      <c r="AB58" s="328">
        <f>ROUND(V58*2000/10000,2)</f>
        <v>638.79999999999995</v>
      </c>
      <c r="AC58" s="328">
        <f>ROUND(V58*0.2*W58,2)</f>
        <v>383.28</v>
      </c>
      <c r="AD58" s="329">
        <f>ROUND((AB58-AC58)*Y58,2)</f>
        <v>0</v>
      </c>
      <c r="AE58" s="328">
        <f>ROUND((AB58-AC58)*Z58,2)</f>
        <v>255.52</v>
      </c>
      <c r="AF58" s="380">
        <f>AB58-AC58-AD58-AE58</f>
        <v>0</v>
      </c>
      <c r="AG58" s="328">
        <f>AB58-AC58-AD58</f>
        <v>255.51999999999998</v>
      </c>
      <c r="AH58" s="370">
        <v>219.25564457392599</v>
      </c>
      <c r="AI58" s="371">
        <v>219.25564457392599</v>
      </c>
      <c r="AJ58" s="370"/>
      <c r="AK58" s="370"/>
      <c r="AL58" s="370"/>
      <c r="AM58" s="370"/>
      <c r="AN58" s="370"/>
      <c r="AO58" s="174">
        <f t="shared" ref="AO58" si="69">AP58+AQ58</f>
        <v>173.87</v>
      </c>
      <c r="AP58" s="174">
        <f>ROUND((AC58-AI58)*1.06,2)</f>
        <v>173.87</v>
      </c>
      <c r="AQ58" s="174">
        <f t="shared" ref="AQ58" si="70">AD58-AJ58</f>
        <v>0</v>
      </c>
      <c r="AR58" s="367"/>
    </row>
    <row r="59" spans="1:44" ht="12" customHeight="1">
      <c r="A59" s="608" t="s">
        <v>56</v>
      </c>
      <c r="B59" s="361" t="s">
        <v>57</v>
      </c>
      <c r="C59" s="368">
        <v>2</v>
      </c>
      <c r="D59" s="368">
        <v>821</v>
      </c>
      <c r="E59" s="368"/>
      <c r="F59" s="368"/>
      <c r="G59" s="348"/>
      <c r="H59" s="348"/>
      <c r="I59" s="346">
        <v>165.4</v>
      </c>
      <c r="J59" s="346">
        <v>164.2</v>
      </c>
      <c r="K59" s="346">
        <v>132.56</v>
      </c>
      <c r="L59" s="346">
        <v>1.2</v>
      </c>
      <c r="M59" s="346">
        <v>131.36000000000001</v>
      </c>
      <c r="N59" s="323">
        <v>18.75</v>
      </c>
      <c r="O59" s="346">
        <v>14.089999999999996</v>
      </c>
      <c r="P59" s="367"/>
      <c r="V59" s="368">
        <f>SUM(V60:V61)</f>
        <v>821</v>
      </c>
      <c r="W59" s="368"/>
      <c r="X59" s="368"/>
      <c r="Y59" s="348"/>
      <c r="Z59" s="356"/>
      <c r="AA59" s="348"/>
      <c r="AB59" s="346">
        <f t="shared" ref="AB59:AG59" si="71">SUM(AB60:AB61)</f>
        <v>164.2</v>
      </c>
      <c r="AC59" s="346">
        <f t="shared" si="71"/>
        <v>131.36000000000001</v>
      </c>
      <c r="AD59" s="323">
        <f t="shared" si="71"/>
        <v>18.75</v>
      </c>
      <c r="AE59" s="346">
        <f t="shared" si="71"/>
        <v>9.4</v>
      </c>
      <c r="AF59" s="346">
        <f t="shared" si="71"/>
        <v>4.6899999999999977</v>
      </c>
      <c r="AG59" s="346">
        <f t="shared" si="71"/>
        <v>14.089999999999996</v>
      </c>
      <c r="AH59" s="373">
        <v>138.38644088371001</v>
      </c>
      <c r="AI59" s="346">
        <v>124.416605972323</v>
      </c>
      <c r="AJ59" s="373">
        <v>13.9698349113863</v>
      </c>
      <c r="AK59" s="373"/>
      <c r="AL59" s="373"/>
      <c r="AM59" s="373"/>
      <c r="AN59" s="373"/>
      <c r="AO59" s="174">
        <f>AO60+AO61</f>
        <v>30.180165088613698</v>
      </c>
      <c r="AP59" s="174">
        <f t="shared" ref="AP59:AQ59" si="72">AP60+AP61</f>
        <v>25.4</v>
      </c>
      <c r="AQ59" s="174">
        <f t="shared" si="72"/>
        <v>4.7801650886136997</v>
      </c>
      <c r="AR59" s="367"/>
    </row>
    <row r="60" spans="1:44" ht="12" customHeight="1">
      <c r="A60" s="645"/>
      <c r="B60" s="165" t="s">
        <v>58</v>
      </c>
      <c r="C60" s="369">
        <v>1</v>
      </c>
      <c r="D60" s="369">
        <v>235</v>
      </c>
      <c r="E60" s="345">
        <v>0.8</v>
      </c>
      <c r="F60" s="327">
        <v>0.19999999999999996</v>
      </c>
      <c r="G60" s="327">
        <v>0</v>
      </c>
      <c r="H60" s="327">
        <v>1</v>
      </c>
      <c r="I60" s="328">
        <v>47.6</v>
      </c>
      <c r="J60" s="328">
        <v>47</v>
      </c>
      <c r="K60" s="329">
        <v>38.200000000000003</v>
      </c>
      <c r="L60" s="329">
        <v>0.6</v>
      </c>
      <c r="M60" s="329">
        <v>37.6</v>
      </c>
      <c r="N60" s="328">
        <v>0</v>
      </c>
      <c r="O60" s="328">
        <v>9.3999999999999986</v>
      </c>
      <c r="P60" s="367"/>
      <c r="V60" s="369">
        <v>235</v>
      </c>
      <c r="W60" s="345">
        <v>0.8</v>
      </c>
      <c r="X60" s="327">
        <f>1-W60</f>
        <v>0.19999999999999996</v>
      </c>
      <c r="Y60" s="327">
        <v>0</v>
      </c>
      <c r="Z60" s="326">
        <v>1</v>
      </c>
      <c r="AA60" s="327">
        <v>0</v>
      </c>
      <c r="AB60" s="328">
        <f>ROUND(V60*2000/10000,2)</f>
        <v>47</v>
      </c>
      <c r="AC60" s="328">
        <f>ROUND(V60*0.2*W60,2)</f>
        <v>37.6</v>
      </c>
      <c r="AD60" s="329">
        <f>ROUND((AB60-AC60)*Y60,2)</f>
        <v>0</v>
      </c>
      <c r="AE60" s="328">
        <f>ROUND((AB60-AC60)*Z60,2)</f>
        <v>9.4</v>
      </c>
      <c r="AF60" s="380">
        <f>AB60-AC60-AD60-AE60</f>
        <v>0</v>
      </c>
      <c r="AG60" s="328">
        <f>AB60-AC60-AD60</f>
        <v>9.3999999999999986</v>
      </c>
      <c r="AH60" s="370">
        <v>54.575382374362697</v>
      </c>
      <c r="AI60" s="371">
        <v>54.575382374362697</v>
      </c>
      <c r="AJ60" s="370"/>
      <c r="AK60" s="370"/>
      <c r="AL60" s="370"/>
      <c r="AM60" s="370"/>
      <c r="AN60" s="370"/>
      <c r="AO60" s="174">
        <v>0</v>
      </c>
      <c r="AP60" s="174">
        <v>0</v>
      </c>
      <c r="AQ60" s="174">
        <f t="shared" ref="AQ60:AQ61" si="73">AD60-AJ60</f>
        <v>0</v>
      </c>
      <c r="AR60" s="367">
        <f>AC60-AI60</f>
        <v>-16.975382374362695</v>
      </c>
    </row>
    <row r="61" spans="1:44" ht="12" customHeight="1">
      <c r="A61" s="646"/>
      <c r="B61" s="165" t="s">
        <v>59</v>
      </c>
      <c r="C61" s="369">
        <v>1</v>
      </c>
      <c r="D61" s="369">
        <v>586</v>
      </c>
      <c r="E61" s="345">
        <v>0.8</v>
      </c>
      <c r="F61" s="327">
        <v>0.19999999999999996</v>
      </c>
      <c r="G61" s="327">
        <v>0.8</v>
      </c>
      <c r="H61" s="327">
        <v>0.19999999999999996</v>
      </c>
      <c r="I61" s="328">
        <v>117.8</v>
      </c>
      <c r="J61" s="328">
        <v>117.2</v>
      </c>
      <c r="K61" s="329">
        <v>94.36</v>
      </c>
      <c r="L61" s="329">
        <v>0.6</v>
      </c>
      <c r="M61" s="329">
        <v>93.76</v>
      </c>
      <c r="N61" s="328">
        <v>18.75</v>
      </c>
      <c r="O61" s="328">
        <v>4.6899999999999977</v>
      </c>
      <c r="P61" s="367"/>
      <c r="V61" s="369">
        <v>586</v>
      </c>
      <c r="W61" s="345">
        <v>0.8</v>
      </c>
      <c r="X61" s="327">
        <f>1-W61</f>
        <v>0.19999999999999996</v>
      </c>
      <c r="Y61" s="327">
        <v>0.8</v>
      </c>
      <c r="Z61" s="327">
        <v>0</v>
      </c>
      <c r="AA61" s="327">
        <f>1-Y61</f>
        <v>0.19999999999999996</v>
      </c>
      <c r="AB61" s="328">
        <f>ROUND(V61*2000/10000,2)</f>
        <v>117.2</v>
      </c>
      <c r="AC61" s="328">
        <f>ROUND(V61*0.2*W61,2)</f>
        <v>93.76</v>
      </c>
      <c r="AD61" s="329">
        <f>ROUND((AB61-AC61)*Y61,2)</f>
        <v>18.75</v>
      </c>
      <c r="AE61" s="328">
        <f>ROUND((AB61-AC61)*Z61,2)</f>
        <v>0</v>
      </c>
      <c r="AF61" s="380">
        <f>AB61-AC61-AD61-AE61</f>
        <v>4.6899999999999977</v>
      </c>
      <c r="AG61" s="328">
        <f>AB61-AC61-AD61</f>
        <v>4.6899999999999977</v>
      </c>
      <c r="AH61" s="370">
        <v>83.811058509346907</v>
      </c>
      <c r="AI61" s="371">
        <v>69.841223597960706</v>
      </c>
      <c r="AJ61" s="370">
        <v>13.9698349113863</v>
      </c>
      <c r="AK61" s="370"/>
      <c r="AL61" s="370"/>
      <c r="AM61" s="370"/>
      <c r="AN61" s="370"/>
      <c r="AO61" s="174">
        <f t="shared" ref="AO61" si="74">AP61+AQ61</f>
        <v>30.180165088613698</v>
      </c>
      <c r="AP61" s="174">
        <f>ROUND((AC61-AI61)*1.062,2)</f>
        <v>25.4</v>
      </c>
      <c r="AQ61" s="174">
        <f t="shared" si="73"/>
        <v>4.7801650886136997</v>
      </c>
      <c r="AR61" s="367"/>
    </row>
    <row r="63" spans="1:44" hidden="1">
      <c r="B63" s="285">
        <v>1</v>
      </c>
      <c r="C63" s="362">
        <v>2</v>
      </c>
      <c r="D63" s="285">
        <v>3</v>
      </c>
      <c r="E63" s="362">
        <v>4</v>
      </c>
      <c r="F63" s="285">
        <v>5</v>
      </c>
      <c r="G63" s="362">
        <v>6</v>
      </c>
      <c r="H63" s="285">
        <v>7</v>
      </c>
      <c r="I63" s="362">
        <v>8</v>
      </c>
      <c r="J63" s="285">
        <v>9</v>
      </c>
      <c r="K63" s="363">
        <v>10</v>
      </c>
      <c r="L63" s="285">
        <v>11</v>
      </c>
      <c r="M63" s="362">
        <v>12</v>
      </c>
      <c r="N63" s="363">
        <v>13</v>
      </c>
      <c r="O63" s="363">
        <v>14</v>
      </c>
      <c r="P63" s="285">
        <v>23</v>
      </c>
      <c r="Q63" s="362">
        <v>24</v>
      </c>
      <c r="R63" s="285">
        <v>25</v>
      </c>
      <c r="S63" s="362">
        <v>26</v>
      </c>
      <c r="T63" s="285">
        <v>27</v>
      </c>
      <c r="U63" s="362">
        <v>28</v>
      </c>
      <c r="V63" s="285">
        <v>33</v>
      </c>
    </row>
  </sheetData>
  <mergeCells count="37">
    <mergeCell ref="A1:B1"/>
    <mergeCell ref="A2:P2"/>
    <mergeCell ref="A4:B6"/>
    <mergeCell ref="C4:D4"/>
    <mergeCell ref="E4:H4"/>
    <mergeCell ref="I4:O4"/>
    <mergeCell ref="P4:P6"/>
    <mergeCell ref="AR4:AR6"/>
    <mergeCell ref="C5:C6"/>
    <mergeCell ref="D5:D6"/>
    <mergeCell ref="E5:F5"/>
    <mergeCell ref="G5:H5"/>
    <mergeCell ref="I5:I6"/>
    <mergeCell ref="J5:J6"/>
    <mergeCell ref="K5:M5"/>
    <mergeCell ref="N5:N6"/>
    <mergeCell ref="O5:O6"/>
    <mergeCell ref="W4:AA4"/>
    <mergeCell ref="AB4:AG4"/>
    <mergeCell ref="AH4:AJ4"/>
    <mergeCell ref="AK4:AK6"/>
    <mergeCell ref="AL4:AN4"/>
    <mergeCell ref="AO4:AQ4"/>
    <mergeCell ref="A12:A15"/>
    <mergeCell ref="A16:A18"/>
    <mergeCell ref="A49:A51"/>
    <mergeCell ref="A52:A55"/>
    <mergeCell ref="A8:A11"/>
    <mergeCell ref="A56:A58"/>
    <mergeCell ref="A19:A22"/>
    <mergeCell ref="A59:A61"/>
    <mergeCell ref="A23:A26"/>
    <mergeCell ref="A27:A29"/>
    <mergeCell ref="A30:A35"/>
    <mergeCell ref="A36:A39"/>
    <mergeCell ref="A40:A44"/>
    <mergeCell ref="A45:A48"/>
  </mergeCells>
  <phoneticPr fontId="10" type="noConversion"/>
  <pageMargins left="0.70866141732283472" right="0.70866141732283472" top="0.74803149606299213" bottom="0.74803149606299213" header="0.31496062992125984" footer="0.31496062992125984"/>
  <pageSetup paperSize="9" scale="6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8"/>
  <sheetViews>
    <sheetView workbookViewId="0">
      <pane xSplit="2" ySplit="5" topLeftCell="C6" activePane="bottomRight" state="frozen"/>
      <selection pane="topRight" activeCell="C1" sqref="C1"/>
      <selection pane="bottomLeft" activeCell="A11" sqref="A11"/>
      <selection pane="bottomRight" activeCell="S16" sqref="S16"/>
    </sheetView>
  </sheetViews>
  <sheetFormatPr defaultColWidth="9" defaultRowHeight="14.25" outlineLevelCol="1"/>
  <cols>
    <col min="1" max="1" width="6.625" customWidth="1"/>
    <col min="2" max="2" width="13.375" customWidth="1"/>
    <col min="3" max="3" width="7.25" style="26" customWidth="1"/>
    <col min="4" max="7" width="4.875" style="27" customWidth="1" outlineLevel="1"/>
    <col min="8" max="8" width="7.625" style="1" customWidth="1"/>
    <col min="9" max="9" width="7.25" style="1" customWidth="1"/>
    <col min="10" max="10" width="7.875" style="28" customWidth="1"/>
    <col min="11" max="11" width="6.75" customWidth="1"/>
    <col min="12" max="12" width="7.125" style="1" customWidth="1" outlineLevel="1"/>
    <col min="13" max="13" width="7.625" style="1" customWidth="1"/>
    <col min="14" max="14" width="7" style="163" customWidth="1"/>
    <col min="15" max="15" width="8.625" style="28" customWidth="1"/>
    <col min="16" max="16" width="6.75" customWidth="1"/>
  </cols>
  <sheetData>
    <row r="1" spans="1:16" ht="16.5" customHeight="1">
      <c r="A1" s="582" t="s">
        <v>381</v>
      </c>
      <c r="B1" s="582"/>
      <c r="C1" s="383"/>
      <c r="D1" s="30"/>
      <c r="E1" s="30"/>
      <c r="F1" s="33"/>
      <c r="G1" s="33"/>
      <c r="H1" s="287"/>
      <c r="I1" s="287"/>
      <c r="J1" s="34"/>
      <c r="K1" s="34"/>
      <c r="L1" s="288"/>
      <c r="M1" s="287"/>
      <c r="N1" s="384"/>
      <c r="O1" s="34"/>
      <c r="P1" s="34"/>
    </row>
    <row r="2" spans="1:16" ht="24">
      <c r="A2" s="668" t="s">
        <v>433</v>
      </c>
      <c r="B2" s="668"/>
      <c r="C2" s="668"/>
      <c r="D2" s="668"/>
      <c r="E2" s="668"/>
      <c r="F2" s="668"/>
      <c r="G2" s="668"/>
      <c r="H2" s="668"/>
      <c r="I2" s="669"/>
      <c r="J2" s="668"/>
      <c r="K2" s="668"/>
      <c r="L2" s="668"/>
      <c r="M2" s="668"/>
      <c r="N2" s="668"/>
      <c r="O2" s="668"/>
      <c r="P2" s="668"/>
    </row>
    <row r="3" spans="1:16" ht="14.25" customHeight="1">
      <c r="A3" s="31"/>
      <c r="B3" s="31"/>
      <c r="C3" s="286"/>
      <c r="D3" s="32"/>
      <c r="E3" s="32"/>
      <c r="F3" s="35"/>
      <c r="G3" s="35"/>
      <c r="H3" s="286" t="s">
        <v>3</v>
      </c>
      <c r="I3" s="286"/>
      <c r="J3" s="36"/>
      <c r="K3" s="38"/>
      <c r="L3" s="288"/>
      <c r="M3" s="286" t="s">
        <v>3</v>
      </c>
      <c r="N3" s="286"/>
      <c r="O3" s="674" t="s">
        <v>379</v>
      </c>
      <c r="P3" s="674"/>
    </row>
    <row r="4" spans="1:16" s="23" customFormat="1" ht="45" customHeight="1">
      <c r="A4" s="586" t="s">
        <v>0</v>
      </c>
      <c r="B4" s="586"/>
      <c r="C4" s="670" t="s">
        <v>356</v>
      </c>
      <c r="D4" s="672" t="s">
        <v>69</v>
      </c>
      <c r="E4" s="673"/>
      <c r="F4" s="673"/>
      <c r="G4" s="673"/>
      <c r="H4" s="588" t="s">
        <v>307</v>
      </c>
      <c r="I4" s="665"/>
      <c r="J4" s="666"/>
      <c r="K4" s="667"/>
      <c r="L4" s="625" t="s">
        <v>341</v>
      </c>
      <c r="M4" s="588" t="s">
        <v>383</v>
      </c>
      <c r="N4" s="665"/>
      <c r="O4" s="666"/>
      <c r="P4" s="667"/>
    </row>
    <row r="5" spans="1:16" s="23" customFormat="1" ht="47.25" customHeight="1">
      <c r="A5" s="587"/>
      <c r="B5" s="586"/>
      <c r="C5" s="671"/>
      <c r="D5" s="137" t="s">
        <v>84</v>
      </c>
      <c r="E5" s="137" t="s">
        <v>92</v>
      </c>
      <c r="F5" s="137" t="s">
        <v>85</v>
      </c>
      <c r="G5" s="137" t="s">
        <v>347</v>
      </c>
      <c r="H5" s="291" t="s">
        <v>83</v>
      </c>
      <c r="I5" s="291" t="s">
        <v>84</v>
      </c>
      <c r="J5" s="292" t="s">
        <v>85</v>
      </c>
      <c r="K5" s="292" t="s">
        <v>347</v>
      </c>
      <c r="L5" s="603"/>
      <c r="M5" s="291" t="s">
        <v>83</v>
      </c>
      <c r="N5" s="291" t="s">
        <v>84</v>
      </c>
      <c r="O5" s="292" t="s">
        <v>85</v>
      </c>
      <c r="P5" s="292" t="s">
        <v>347</v>
      </c>
    </row>
    <row r="6" spans="1:16" s="24" customFormat="1" ht="15" customHeight="1">
      <c r="A6" s="303"/>
      <c r="B6" s="304" t="s">
        <v>258</v>
      </c>
      <c r="C6" s="385">
        <v>542241</v>
      </c>
      <c r="D6" s="141"/>
      <c r="E6" s="141"/>
      <c r="F6" s="141"/>
      <c r="G6" s="141"/>
      <c r="H6" s="295">
        <v>130137.83999999998</v>
      </c>
      <c r="I6" s="295">
        <v>70952.359999999986</v>
      </c>
      <c r="J6" s="141">
        <v>23904.07</v>
      </c>
      <c r="K6" s="141">
        <v>35281.410000000011</v>
      </c>
      <c r="L6" s="295">
        <v>393.75</v>
      </c>
      <c r="M6" s="295">
        <v>129744.08999999998</v>
      </c>
      <c r="N6" s="295">
        <v>69306.290000000008</v>
      </c>
      <c r="O6" s="141">
        <v>25156.39</v>
      </c>
      <c r="P6" s="141">
        <v>35281.410000000011</v>
      </c>
    </row>
    <row r="7" spans="1:16" s="24" customFormat="1" ht="15" customHeight="1">
      <c r="A7" s="664" t="s">
        <v>5</v>
      </c>
      <c r="B7" s="304" t="s">
        <v>101</v>
      </c>
      <c r="C7" s="385">
        <v>85376</v>
      </c>
      <c r="D7" s="141"/>
      <c r="E7" s="141"/>
      <c r="F7" s="141"/>
      <c r="G7" s="141"/>
      <c r="H7" s="295">
        <v>20490.239999999998</v>
      </c>
      <c r="I7" s="295">
        <v>10245.119999999999</v>
      </c>
      <c r="J7" s="141">
        <v>859.33999999999992</v>
      </c>
      <c r="K7" s="141">
        <v>9385.7800000000025</v>
      </c>
      <c r="L7" s="295">
        <v>470.2</v>
      </c>
      <c r="M7" s="295">
        <v>20020.039999999997</v>
      </c>
      <c r="N7" s="295">
        <v>8522.6</v>
      </c>
      <c r="O7" s="141">
        <v>2111.659999999998</v>
      </c>
      <c r="P7" s="141">
        <v>9385.7800000000025</v>
      </c>
    </row>
    <row r="8" spans="1:16" s="25" customFormat="1" ht="21">
      <c r="A8" s="581"/>
      <c r="B8" s="304" t="s">
        <v>265</v>
      </c>
      <c r="C8" s="385">
        <v>75592</v>
      </c>
      <c r="D8" s="141"/>
      <c r="E8" s="141"/>
      <c r="F8" s="141"/>
      <c r="G8" s="141"/>
      <c r="H8" s="295">
        <v>18142.079999999998</v>
      </c>
      <c r="I8" s="295">
        <v>9071.0399999999991</v>
      </c>
      <c r="J8" s="141">
        <v>154.9</v>
      </c>
      <c r="K8" s="141">
        <v>8916.1400000000012</v>
      </c>
      <c r="L8" s="295">
        <v>470.2</v>
      </c>
      <c r="M8" s="295">
        <v>17671.879999999997</v>
      </c>
      <c r="N8" s="295">
        <v>7348.52</v>
      </c>
      <c r="O8" s="141">
        <v>1407.219999999998</v>
      </c>
      <c r="P8" s="141">
        <v>8916.1400000000012</v>
      </c>
    </row>
    <row r="9" spans="1:16" s="23" customFormat="1" ht="11.25">
      <c r="A9" s="581"/>
      <c r="B9" s="176" t="s">
        <v>103</v>
      </c>
      <c r="C9" s="387">
        <v>69138</v>
      </c>
      <c r="D9" s="139">
        <v>0.6</v>
      </c>
      <c r="E9" s="138">
        <v>0.4</v>
      </c>
      <c r="F9" s="139"/>
      <c r="G9" s="139">
        <v>1</v>
      </c>
      <c r="H9" s="388">
        <v>16593.12</v>
      </c>
      <c r="I9" s="388">
        <v>8296.56</v>
      </c>
      <c r="J9" s="390">
        <v>0</v>
      </c>
      <c r="K9" s="140">
        <v>8296.56</v>
      </c>
      <c r="L9" s="300">
        <v>470.2</v>
      </c>
      <c r="M9" s="299">
        <v>16122.919999999998</v>
      </c>
      <c r="N9" s="389">
        <v>6574.04</v>
      </c>
      <c r="O9" s="140">
        <v>1252.3199999999979</v>
      </c>
      <c r="P9" s="140">
        <v>8296.56</v>
      </c>
    </row>
    <row r="10" spans="1:16" s="23" customFormat="1" ht="11.25">
      <c r="A10" s="581"/>
      <c r="B10" s="176" t="s">
        <v>104</v>
      </c>
      <c r="C10" s="387">
        <v>3850</v>
      </c>
      <c r="D10" s="139">
        <v>0.6</v>
      </c>
      <c r="E10" s="138">
        <v>0.4</v>
      </c>
      <c r="F10" s="138">
        <v>0.2</v>
      </c>
      <c r="G10" s="139">
        <v>0.8</v>
      </c>
      <c r="H10" s="388">
        <v>924</v>
      </c>
      <c r="I10" s="388">
        <v>462</v>
      </c>
      <c r="J10" s="390">
        <v>92.4</v>
      </c>
      <c r="K10" s="140">
        <v>369.6</v>
      </c>
      <c r="L10" s="300">
        <v>0</v>
      </c>
      <c r="M10" s="299">
        <v>924</v>
      </c>
      <c r="N10" s="299">
        <v>462</v>
      </c>
      <c r="O10" s="140">
        <v>92.399999999999977</v>
      </c>
      <c r="P10" s="140">
        <v>369.6</v>
      </c>
    </row>
    <row r="11" spans="1:16" s="23" customFormat="1" ht="11.25">
      <c r="A11" s="581"/>
      <c r="B11" s="176" t="s">
        <v>107</v>
      </c>
      <c r="C11" s="387">
        <v>2513</v>
      </c>
      <c r="D11" s="139">
        <v>0.6</v>
      </c>
      <c r="E11" s="138">
        <v>0.4</v>
      </c>
      <c r="F11" s="138">
        <v>0.2</v>
      </c>
      <c r="G11" s="139">
        <v>0.8</v>
      </c>
      <c r="H11" s="388">
        <v>603.12</v>
      </c>
      <c r="I11" s="388">
        <v>301.56</v>
      </c>
      <c r="J11" s="390">
        <v>60.31</v>
      </c>
      <c r="K11" s="140">
        <v>241.25</v>
      </c>
      <c r="L11" s="300">
        <v>0</v>
      </c>
      <c r="M11" s="299">
        <v>603.12</v>
      </c>
      <c r="N11" s="299">
        <v>301.56</v>
      </c>
      <c r="O11" s="140">
        <v>60.31</v>
      </c>
      <c r="P11" s="140">
        <v>241.25</v>
      </c>
    </row>
    <row r="12" spans="1:16" s="23" customFormat="1" ht="11.25">
      <c r="A12" s="581"/>
      <c r="B12" s="176" t="s">
        <v>111</v>
      </c>
      <c r="C12" s="387">
        <v>9</v>
      </c>
      <c r="D12" s="139">
        <v>0.6</v>
      </c>
      <c r="E12" s="138">
        <v>0.4</v>
      </c>
      <c r="F12" s="138">
        <v>0.2</v>
      </c>
      <c r="G12" s="139">
        <v>0.8</v>
      </c>
      <c r="H12" s="388">
        <v>2.16</v>
      </c>
      <c r="I12" s="388">
        <v>1.08</v>
      </c>
      <c r="J12" s="390">
        <v>0.22</v>
      </c>
      <c r="K12" s="140">
        <v>0.8600000000000001</v>
      </c>
      <c r="L12" s="300">
        <v>0</v>
      </c>
      <c r="M12" s="299">
        <v>2.16</v>
      </c>
      <c r="N12" s="299">
        <v>1.08</v>
      </c>
      <c r="O12" s="140">
        <v>0.21999999999999997</v>
      </c>
      <c r="P12" s="140">
        <v>0.8600000000000001</v>
      </c>
    </row>
    <row r="13" spans="1:16" s="23" customFormat="1" ht="11.25">
      <c r="A13" s="581"/>
      <c r="B13" s="176" t="s">
        <v>112</v>
      </c>
      <c r="C13" s="387">
        <v>82</v>
      </c>
      <c r="D13" s="139">
        <v>0.6</v>
      </c>
      <c r="E13" s="138">
        <v>0.4</v>
      </c>
      <c r="F13" s="138">
        <v>0.2</v>
      </c>
      <c r="G13" s="139">
        <v>0.8</v>
      </c>
      <c r="H13" s="388">
        <v>19.68</v>
      </c>
      <c r="I13" s="388">
        <v>9.84</v>
      </c>
      <c r="J13" s="390">
        <v>1.97</v>
      </c>
      <c r="K13" s="140">
        <v>7.87</v>
      </c>
      <c r="L13" s="300">
        <v>0</v>
      </c>
      <c r="M13" s="299">
        <v>19.68</v>
      </c>
      <c r="N13" s="299">
        <v>9.84</v>
      </c>
      <c r="O13" s="140">
        <v>1.9699999999999998</v>
      </c>
      <c r="P13" s="140">
        <v>7.87</v>
      </c>
    </row>
    <row r="14" spans="1:16" s="23" customFormat="1" ht="11.25">
      <c r="A14" s="581"/>
      <c r="B14" s="306" t="s">
        <v>113</v>
      </c>
      <c r="C14" s="393">
        <v>5707</v>
      </c>
      <c r="D14" s="139">
        <v>0.6</v>
      </c>
      <c r="E14" s="138">
        <v>0.4</v>
      </c>
      <c r="F14" s="138">
        <v>0.6</v>
      </c>
      <c r="G14" s="139">
        <v>0.4</v>
      </c>
      <c r="H14" s="388">
        <v>1369.68</v>
      </c>
      <c r="I14" s="388">
        <v>684.84</v>
      </c>
      <c r="J14" s="390">
        <v>410.9</v>
      </c>
      <c r="K14" s="140">
        <v>273.94000000000005</v>
      </c>
      <c r="L14" s="300">
        <v>0</v>
      </c>
      <c r="M14" s="299">
        <v>1369.68</v>
      </c>
      <c r="N14" s="299">
        <v>684.84</v>
      </c>
      <c r="O14" s="140">
        <v>410.9</v>
      </c>
      <c r="P14" s="140">
        <v>273.94000000000005</v>
      </c>
    </row>
    <row r="15" spans="1:16" s="23" customFormat="1" ht="11.25">
      <c r="A15" s="581"/>
      <c r="B15" s="306" t="s">
        <v>115</v>
      </c>
      <c r="C15" s="387">
        <v>4077</v>
      </c>
      <c r="D15" s="139">
        <v>0.6</v>
      </c>
      <c r="E15" s="138">
        <v>0.4</v>
      </c>
      <c r="F15" s="138">
        <v>0.6</v>
      </c>
      <c r="G15" s="139">
        <v>0.4</v>
      </c>
      <c r="H15" s="388">
        <v>978.48</v>
      </c>
      <c r="I15" s="388">
        <v>489.24</v>
      </c>
      <c r="J15" s="390">
        <v>293.54000000000002</v>
      </c>
      <c r="K15" s="140">
        <v>195.7</v>
      </c>
      <c r="L15" s="300">
        <v>0</v>
      </c>
      <c r="M15" s="299">
        <v>978.48</v>
      </c>
      <c r="N15" s="299">
        <v>489.24</v>
      </c>
      <c r="O15" s="140">
        <v>293.54000000000002</v>
      </c>
      <c r="P15" s="140">
        <v>195.7</v>
      </c>
    </row>
    <row r="16" spans="1:16" s="25" customFormat="1" ht="10.5">
      <c r="A16" s="576" t="s">
        <v>10</v>
      </c>
      <c r="B16" s="304" t="s">
        <v>116</v>
      </c>
      <c r="C16" s="385">
        <v>19686</v>
      </c>
      <c r="D16" s="141"/>
      <c r="E16" s="141"/>
      <c r="F16" s="141"/>
      <c r="G16" s="141"/>
      <c r="H16" s="295">
        <v>4724.6400000000003</v>
      </c>
      <c r="I16" s="295">
        <v>2443.2400000000002</v>
      </c>
      <c r="J16" s="141">
        <v>716.35</v>
      </c>
      <c r="K16" s="141">
        <v>1565.0500000000004</v>
      </c>
      <c r="L16" s="295">
        <v>0</v>
      </c>
      <c r="M16" s="295">
        <v>4724.6400000000003</v>
      </c>
      <c r="N16" s="295">
        <v>2443.2400000000002</v>
      </c>
      <c r="O16" s="141">
        <v>716.35</v>
      </c>
      <c r="P16" s="141">
        <v>1565.0500000000004</v>
      </c>
    </row>
    <row r="17" spans="1:16" s="23" customFormat="1" ht="21">
      <c r="A17" s="576"/>
      <c r="B17" s="306" t="s">
        <v>266</v>
      </c>
      <c r="C17" s="391">
        <v>10139</v>
      </c>
      <c r="D17" s="140"/>
      <c r="E17" s="140"/>
      <c r="F17" s="140"/>
      <c r="G17" s="140"/>
      <c r="H17" s="140">
        <v>2433.36</v>
      </c>
      <c r="I17" s="299">
        <v>1216.68</v>
      </c>
      <c r="J17" s="140">
        <v>0</v>
      </c>
      <c r="K17" s="140">
        <v>1216.68</v>
      </c>
      <c r="L17" s="299">
        <v>0</v>
      </c>
      <c r="M17" s="299">
        <v>2433.36</v>
      </c>
      <c r="N17" s="299">
        <v>1216.68</v>
      </c>
      <c r="O17" s="140">
        <v>0</v>
      </c>
      <c r="P17" s="140">
        <v>1216.68</v>
      </c>
    </row>
    <row r="18" spans="1:16" s="23" customFormat="1" ht="11.25">
      <c r="A18" s="576"/>
      <c r="B18" s="176" t="s">
        <v>117</v>
      </c>
      <c r="C18" s="391">
        <v>10139</v>
      </c>
      <c r="D18" s="139">
        <v>0.6</v>
      </c>
      <c r="E18" s="138">
        <v>0.4</v>
      </c>
      <c r="F18" s="138"/>
      <c r="G18" s="139">
        <v>1</v>
      </c>
      <c r="H18" s="390">
        <v>2433.36</v>
      </c>
      <c r="I18" s="388">
        <v>1216.68</v>
      </c>
      <c r="J18" s="390">
        <v>0</v>
      </c>
      <c r="K18" s="140">
        <v>1216.68</v>
      </c>
      <c r="L18" s="300">
        <v>0</v>
      </c>
      <c r="M18" s="299">
        <v>2433.36</v>
      </c>
      <c r="N18" s="299">
        <v>1216.68</v>
      </c>
      <c r="O18" s="140">
        <v>0</v>
      </c>
      <c r="P18" s="140">
        <v>1216.68</v>
      </c>
    </row>
    <row r="19" spans="1:16" s="23" customFormat="1" ht="11.25">
      <c r="A19" s="576"/>
      <c r="B19" s="306" t="s">
        <v>13</v>
      </c>
      <c r="C19" s="391">
        <v>860</v>
      </c>
      <c r="D19" s="139">
        <v>0.6</v>
      </c>
      <c r="E19" s="138">
        <v>0.4</v>
      </c>
      <c r="F19" s="138">
        <v>0.65</v>
      </c>
      <c r="G19" s="139">
        <v>0.35</v>
      </c>
      <c r="H19" s="390">
        <v>206.4</v>
      </c>
      <c r="I19" s="388">
        <v>103.2</v>
      </c>
      <c r="J19" s="390">
        <v>67.08</v>
      </c>
      <c r="K19" s="140">
        <v>36.120000000000005</v>
      </c>
      <c r="L19" s="300">
        <v>0</v>
      </c>
      <c r="M19" s="299">
        <v>206.4</v>
      </c>
      <c r="N19" s="299">
        <v>103.2</v>
      </c>
      <c r="O19" s="140">
        <v>67.08</v>
      </c>
      <c r="P19" s="140">
        <v>36.120000000000005</v>
      </c>
    </row>
    <row r="20" spans="1:16" s="23" customFormat="1" ht="11.25">
      <c r="A20" s="576"/>
      <c r="B20" s="306" t="s">
        <v>119</v>
      </c>
      <c r="C20" s="391">
        <v>4277</v>
      </c>
      <c r="D20" s="139">
        <v>0.6</v>
      </c>
      <c r="E20" s="138">
        <v>0.4</v>
      </c>
      <c r="F20" s="138">
        <v>0.65</v>
      </c>
      <c r="G20" s="139">
        <v>0.35</v>
      </c>
      <c r="H20" s="390">
        <v>1026.48</v>
      </c>
      <c r="I20" s="388">
        <v>513.24</v>
      </c>
      <c r="J20" s="390">
        <v>333.61</v>
      </c>
      <c r="K20" s="140">
        <v>179.63</v>
      </c>
      <c r="L20" s="300">
        <v>0</v>
      </c>
      <c r="M20" s="299">
        <v>1026.48</v>
      </c>
      <c r="N20" s="299">
        <v>513.24</v>
      </c>
      <c r="O20" s="140">
        <v>333.61</v>
      </c>
      <c r="P20" s="140">
        <v>179.63</v>
      </c>
    </row>
    <row r="21" spans="1:16" s="23" customFormat="1" ht="11.25">
      <c r="A21" s="576"/>
      <c r="B21" s="306" t="s">
        <v>120</v>
      </c>
      <c r="C21" s="391">
        <v>2387</v>
      </c>
      <c r="D21" s="139">
        <v>0.6</v>
      </c>
      <c r="E21" s="138">
        <v>0.4</v>
      </c>
      <c r="F21" s="138">
        <v>0.65</v>
      </c>
      <c r="G21" s="139">
        <v>0.35</v>
      </c>
      <c r="H21" s="390">
        <v>572.88</v>
      </c>
      <c r="I21" s="388">
        <v>286.44</v>
      </c>
      <c r="J21" s="390">
        <v>186.19</v>
      </c>
      <c r="K21" s="140">
        <v>100.25</v>
      </c>
      <c r="L21" s="300">
        <v>0</v>
      </c>
      <c r="M21" s="299">
        <v>572.88</v>
      </c>
      <c r="N21" s="299">
        <v>286.44</v>
      </c>
      <c r="O21" s="140">
        <v>186.19</v>
      </c>
      <c r="P21" s="140">
        <v>100.25</v>
      </c>
    </row>
    <row r="22" spans="1:16" s="23" customFormat="1" ht="11.25">
      <c r="A22" s="576"/>
      <c r="B22" s="307" t="s">
        <v>121</v>
      </c>
      <c r="C22" s="391">
        <v>1687</v>
      </c>
      <c r="D22" s="139">
        <v>0.8</v>
      </c>
      <c r="E22" s="138">
        <v>0.2</v>
      </c>
      <c r="F22" s="138">
        <v>0.8</v>
      </c>
      <c r="G22" s="139">
        <v>0.19999999999999996</v>
      </c>
      <c r="H22" s="390">
        <v>404.88</v>
      </c>
      <c r="I22" s="388">
        <v>269.92</v>
      </c>
      <c r="J22" s="390">
        <v>107.97</v>
      </c>
      <c r="K22" s="140">
        <v>26.989999999999981</v>
      </c>
      <c r="L22" s="300">
        <v>0</v>
      </c>
      <c r="M22" s="299">
        <v>404.88</v>
      </c>
      <c r="N22" s="299">
        <v>269.92</v>
      </c>
      <c r="O22" s="140">
        <v>107.97</v>
      </c>
      <c r="P22" s="140">
        <v>26.989999999999981</v>
      </c>
    </row>
    <row r="23" spans="1:16" s="23" customFormat="1" ht="11.25">
      <c r="A23" s="576"/>
      <c r="B23" s="307" t="s">
        <v>123</v>
      </c>
      <c r="C23" s="391">
        <v>336</v>
      </c>
      <c r="D23" s="139">
        <v>0.8</v>
      </c>
      <c r="E23" s="138">
        <v>0.2</v>
      </c>
      <c r="F23" s="138">
        <v>0.8</v>
      </c>
      <c r="G23" s="139">
        <v>0.19999999999999996</v>
      </c>
      <c r="H23" s="390">
        <v>80.64</v>
      </c>
      <c r="I23" s="388">
        <v>53.76</v>
      </c>
      <c r="J23" s="390">
        <v>21.5</v>
      </c>
      <c r="K23" s="140">
        <v>5.3800000000000026</v>
      </c>
      <c r="L23" s="300">
        <v>0</v>
      </c>
      <c r="M23" s="299">
        <v>80.64</v>
      </c>
      <c r="N23" s="299">
        <v>53.76</v>
      </c>
      <c r="O23" s="140">
        <v>21.5</v>
      </c>
      <c r="P23" s="140">
        <v>5.3800000000000026</v>
      </c>
    </row>
    <row r="24" spans="1:16" s="25" customFormat="1" ht="10.5">
      <c r="A24" s="576" t="s">
        <v>14</v>
      </c>
      <c r="B24" s="304" t="s">
        <v>124</v>
      </c>
      <c r="C24" s="392">
        <v>17498</v>
      </c>
      <c r="D24" s="141"/>
      <c r="E24" s="141"/>
      <c r="F24" s="141"/>
      <c r="G24" s="141"/>
      <c r="H24" s="141">
        <v>4199.5199999999995</v>
      </c>
      <c r="I24" s="295">
        <v>2116.48</v>
      </c>
      <c r="J24" s="141">
        <v>815.83</v>
      </c>
      <c r="K24" s="141">
        <v>1267.2099999999996</v>
      </c>
      <c r="L24" s="295">
        <v>0</v>
      </c>
      <c r="M24" s="295">
        <v>4199.5199999999995</v>
      </c>
      <c r="N24" s="295">
        <v>2116.48</v>
      </c>
      <c r="O24" s="141">
        <v>815.83</v>
      </c>
      <c r="P24" s="141">
        <v>1267.2099999999996</v>
      </c>
    </row>
    <row r="25" spans="1:16" s="25" customFormat="1" ht="21">
      <c r="A25" s="576"/>
      <c r="B25" s="304" t="s">
        <v>267</v>
      </c>
      <c r="C25" s="392">
        <v>9990</v>
      </c>
      <c r="D25" s="141"/>
      <c r="E25" s="141"/>
      <c r="F25" s="141"/>
      <c r="G25" s="141"/>
      <c r="H25" s="141">
        <v>2397.6</v>
      </c>
      <c r="I25" s="295">
        <v>1198.8</v>
      </c>
      <c r="J25" s="141">
        <v>154.32</v>
      </c>
      <c r="K25" s="141">
        <v>1044.4799999999998</v>
      </c>
      <c r="L25" s="295">
        <v>0</v>
      </c>
      <c r="M25" s="295">
        <v>2397.6</v>
      </c>
      <c r="N25" s="295">
        <v>1198.8</v>
      </c>
      <c r="O25" s="141">
        <v>154.32</v>
      </c>
      <c r="P25" s="141">
        <v>1044.4799999999998</v>
      </c>
    </row>
    <row r="26" spans="1:16" s="23" customFormat="1" ht="11.25">
      <c r="A26" s="576"/>
      <c r="B26" s="176" t="s">
        <v>125</v>
      </c>
      <c r="C26" s="391">
        <v>6775</v>
      </c>
      <c r="D26" s="139">
        <v>0.6</v>
      </c>
      <c r="E26" s="138">
        <v>0.4</v>
      </c>
      <c r="F26" s="138"/>
      <c r="G26" s="139">
        <v>1</v>
      </c>
      <c r="H26" s="390">
        <v>1626</v>
      </c>
      <c r="I26" s="388">
        <v>813</v>
      </c>
      <c r="J26" s="390">
        <v>0</v>
      </c>
      <c r="K26" s="140">
        <v>813</v>
      </c>
      <c r="L26" s="300">
        <v>0</v>
      </c>
      <c r="M26" s="299">
        <v>1626</v>
      </c>
      <c r="N26" s="299">
        <v>813</v>
      </c>
      <c r="O26" s="140">
        <v>0</v>
      </c>
      <c r="P26" s="140">
        <v>813</v>
      </c>
    </row>
    <row r="27" spans="1:16" s="23" customFormat="1" ht="11.25">
      <c r="A27" s="576"/>
      <c r="B27" s="308" t="s">
        <v>259</v>
      </c>
      <c r="C27" s="391">
        <v>3061</v>
      </c>
      <c r="D27" s="139">
        <v>0.6</v>
      </c>
      <c r="E27" s="138">
        <v>0.4</v>
      </c>
      <c r="F27" s="138">
        <v>0.4</v>
      </c>
      <c r="G27" s="139">
        <v>0.6</v>
      </c>
      <c r="H27" s="390">
        <v>734.64</v>
      </c>
      <c r="I27" s="388">
        <v>367.32</v>
      </c>
      <c r="J27" s="390">
        <v>146.93</v>
      </c>
      <c r="K27" s="140">
        <v>220.39</v>
      </c>
      <c r="L27" s="300">
        <v>0</v>
      </c>
      <c r="M27" s="299">
        <v>734.64</v>
      </c>
      <c r="N27" s="299">
        <v>367.32</v>
      </c>
      <c r="O27" s="140">
        <v>146.93</v>
      </c>
      <c r="P27" s="140">
        <v>220.39</v>
      </c>
    </row>
    <row r="28" spans="1:16" s="23" customFormat="1" ht="11.25">
      <c r="A28" s="576"/>
      <c r="B28" s="308" t="s">
        <v>260</v>
      </c>
      <c r="C28" s="391">
        <v>154</v>
      </c>
      <c r="D28" s="139">
        <v>0.6</v>
      </c>
      <c r="E28" s="138">
        <v>0.4</v>
      </c>
      <c r="F28" s="138">
        <v>0.4</v>
      </c>
      <c r="G28" s="139">
        <v>0.6</v>
      </c>
      <c r="H28" s="390">
        <v>36.96</v>
      </c>
      <c r="I28" s="388">
        <v>18.48</v>
      </c>
      <c r="J28" s="390">
        <v>7.39</v>
      </c>
      <c r="K28" s="140">
        <v>11.09</v>
      </c>
      <c r="L28" s="300">
        <v>0</v>
      </c>
      <c r="M28" s="299">
        <v>36.96</v>
      </c>
      <c r="N28" s="299">
        <v>18.48</v>
      </c>
      <c r="O28" s="140">
        <v>7.3900000000000006</v>
      </c>
      <c r="P28" s="140">
        <v>11.09</v>
      </c>
    </row>
    <row r="29" spans="1:16" s="23" customFormat="1" ht="11.25">
      <c r="A29" s="576"/>
      <c r="B29" s="306" t="s">
        <v>126</v>
      </c>
      <c r="C29" s="391">
        <v>4545</v>
      </c>
      <c r="D29" s="139">
        <v>0.6</v>
      </c>
      <c r="E29" s="138">
        <v>0.4</v>
      </c>
      <c r="F29" s="138">
        <v>0.75</v>
      </c>
      <c r="G29" s="139">
        <v>0.25</v>
      </c>
      <c r="H29" s="390">
        <v>1090.8</v>
      </c>
      <c r="I29" s="388">
        <v>545.4</v>
      </c>
      <c r="J29" s="390">
        <v>409.05</v>
      </c>
      <c r="K29" s="140">
        <v>136.34999999999997</v>
      </c>
      <c r="L29" s="300">
        <v>0</v>
      </c>
      <c r="M29" s="299">
        <v>1090.8</v>
      </c>
      <c r="N29" s="299">
        <v>545.4</v>
      </c>
      <c r="O29" s="140">
        <v>409.05</v>
      </c>
      <c r="P29" s="140">
        <v>136.34999999999997</v>
      </c>
    </row>
    <row r="30" spans="1:16" s="23" customFormat="1" ht="11.25">
      <c r="A30" s="576"/>
      <c r="B30" s="306" t="s">
        <v>127</v>
      </c>
      <c r="C30" s="391">
        <v>2545</v>
      </c>
      <c r="D30" s="139">
        <v>0.6</v>
      </c>
      <c r="E30" s="138">
        <v>0.4</v>
      </c>
      <c r="F30" s="138">
        <v>0.75</v>
      </c>
      <c r="G30" s="139">
        <v>0.25</v>
      </c>
      <c r="H30" s="390">
        <v>610.79999999999995</v>
      </c>
      <c r="I30" s="388">
        <v>305.39999999999998</v>
      </c>
      <c r="J30" s="390">
        <v>229.05</v>
      </c>
      <c r="K30" s="140">
        <v>76.349999999999966</v>
      </c>
      <c r="L30" s="300">
        <v>0</v>
      </c>
      <c r="M30" s="299">
        <v>610.79999999999995</v>
      </c>
      <c r="N30" s="299">
        <v>305.39999999999998</v>
      </c>
      <c r="O30" s="140">
        <v>229.05</v>
      </c>
      <c r="P30" s="140">
        <v>76.349999999999966</v>
      </c>
    </row>
    <row r="31" spans="1:16" s="23" customFormat="1" ht="11.25">
      <c r="A31" s="576"/>
      <c r="B31" s="306" t="s">
        <v>128</v>
      </c>
      <c r="C31" s="391">
        <v>418</v>
      </c>
      <c r="D31" s="139">
        <v>0.8</v>
      </c>
      <c r="E31" s="138">
        <v>0.2</v>
      </c>
      <c r="F31" s="138">
        <v>0.7</v>
      </c>
      <c r="G31" s="139">
        <v>0.30000000000000004</v>
      </c>
      <c r="H31" s="390">
        <v>100.32</v>
      </c>
      <c r="I31" s="388">
        <v>66.88</v>
      </c>
      <c r="J31" s="390">
        <v>23.41</v>
      </c>
      <c r="K31" s="140">
        <v>10.029999999999998</v>
      </c>
      <c r="L31" s="300">
        <v>0</v>
      </c>
      <c r="M31" s="299">
        <v>100.32</v>
      </c>
      <c r="N31" s="299">
        <v>66.88</v>
      </c>
      <c r="O31" s="140">
        <v>23.41</v>
      </c>
      <c r="P31" s="140">
        <v>10.029999999999998</v>
      </c>
    </row>
    <row r="32" spans="1:16" s="25" customFormat="1" ht="10.5">
      <c r="A32" s="576" t="s">
        <v>17</v>
      </c>
      <c r="B32" s="304" t="s">
        <v>129</v>
      </c>
      <c r="C32" s="385">
        <v>57018</v>
      </c>
      <c r="D32" s="141"/>
      <c r="E32" s="141"/>
      <c r="F32" s="141"/>
      <c r="G32" s="141"/>
      <c r="H32" s="295">
        <v>13684.319999999998</v>
      </c>
      <c r="I32" s="295">
        <v>7293.1999999999989</v>
      </c>
      <c r="J32" s="141">
        <v>2996.3899999999994</v>
      </c>
      <c r="K32" s="141">
        <v>3394.7299999999996</v>
      </c>
      <c r="L32" s="295">
        <v>-76.45</v>
      </c>
      <c r="M32" s="295">
        <v>13760.769999999999</v>
      </c>
      <c r="N32" s="295">
        <v>7369.65</v>
      </c>
      <c r="O32" s="141">
        <v>2996.3899999999994</v>
      </c>
      <c r="P32" s="141">
        <v>3394.7299999999996</v>
      </c>
    </row>
    <row r="33" spans="1:16" s="25" customFormat="1" ht="21">
      <c r="A33" s="576"/>
      <c r="B33" s="304" t="s">
        <v>268</v>
      </c>
      <c r="C33" s="385">
        <v>31535</v>
      </c>
      <c r="D33" s="141"/>
      <c r="E33" s="141"/>
      <c r="F33" s="141"/>
      <c r="G33" s="141"/>
      <c r="H33" s="295">
        <v>7568.4000000000005</v>
      </c>
      <c r="I33" s="295">
        <v>3784.2000000000003</v>
      </c>
      <c r="J33" s="141">
        <v>1078.99</v>
      </c>
      <c r="K33" s="141">
        <v>2705.2099999999996</v>
      </c>
      <c r="L33" s="295">
        <v>-76.45</v>
      </c>
      <c r="M33" s="295">
        <v>7644.85</v>
      </c>
      <c r="N33" s="295">
        <v>3860.6499999999996</v>
      </c>
      <c r="O33" s="141">
        <v>1078.99</v>
      </c>
      <c r="P33" s="141">
        <v>2705.2099999999996</v>
      </c>
    </row>
    <row r="34" spans="1:16" s="23" customFormat="1" ht="11.25">
      <c r="A34" s="576"/>
      <c r="B34" s="176" t="s">
        <v>130</v>
      </c>
      <c r="C34" s="387">
        <v>9056</v>
      </c>
      <c r="D34" s="139">
        <v>0.6</v>
      </c>
      <c r="E34" s="138">
        <v>0.4</v>
      </c>
      <c r="F34" s="138"/>
      <c r="G34" s="139">
        <v>1</v>
      </c>
      <c r="H34" s="388">
        <v>2173.44</v>
      </c>
      <c r="I34" s="388">
        <v>1086.72</v>
      </c>
      <c r="J34" s="390">
        <v>0</v>
      </c>
      <c r="K34" s="140">
        <v>1086.72</v>
      </c>
      <c r="L34" s="300">
        <v>0</v>
      </c>
      <c r="M34" s="299">
        <v>2173.44</v>
      </c>
      <c r="N34" s="299">
        <v>1086.72</v>
      </c>
      <c r="O34" s="140">
        <v>0</v>
      </c>
      <c r="P34" s="140">
        <v>1086.72</v>
      </c>
    </row>
    <row r="35" spans="1:16" s="23" customFormat="1" ht="11.25">
      <c r="A35" s="576"/>
      <c r="B35" s="176" t="s">
        <v>131</v>
      </c>
      <c r="C35" s="387">
        <v>393</v>
      </c>
      <c r="D35" s="139">
        <v>0.6</v>
      </c>
      <c r="E35" s="138">
        <v>0.4</v>
      </c>
      <c r="F35" s="138">
        <v>0.4</v>
      </c>
      <c r="G35" s="139">
        <v>0.6</v>
      </c>
      <c r="H35" s="388">
        <v>94.32</v>
      </c>
      <c r="I35" s="388">
        <v>47.16</v>
      </c>
      <c r="J35" s="390">
        <v>18.86</v>
      </c>
      <c r="K35" s="140">
        <v>28.299999999999997</v>
      </c>
      <c r="L35" s="300">
        <v>0</v>
      </c>
      <c r="M35" s="299">
        <v>94.32</v>
      </c>
      <c r="N35" s="299">
        <v>47.16</v>
      </c>
      <c r="O35" s="140">
        <v>18.86</v>
      </c>
      <c r="P35" s="140">
        <v>28.299999999999997</v>
      </c>
    </row>
    <row r="36" spans="1:16" s="23" customFormat="1" ht="11.25">
      <c r="A36" s="576"/>
      <c r="B36" s="176" t="s">
        <v>261</v>
      </c>
      <c r="C36" s="387">
        <v>13280</v>
      </c>
      <c r="D36" s="139">
        <v>0.6</v>
      </c>
      <c r="E36" s="138">
        <v>0.4</v>
      </c>
      <c r="F36" s="138">
        <v>0.4</v>
      </c>
      <c r="G36" s="139">
        <v>0.6</v>
      </c>
      <c r="H36" s="388">
        <v>3187.2</v>
      </c>
      <c r="I36" s="388">
        <v>1593.6</v>
      </c>
      <c r="J36" s="390">
        <v>637.44000000000005</v>
      </c>
      <c r="K36" s="140">
        <v>956.15999999999985</v>
      </c>
      <c r="L36" s="300">
        <v>0</v>
      </c>
      <c r="M36" s="299">
        <v>3187.2</v>
      </c>
      <c r="N36" s="299">
        <v>1593.6</v>
      </c>
      <c r="O36" s="140">
        <v>637.44000000000005</v>
      </c>
      <c r="P36" s="140">
        <v>956.15999999999985</v>
      </c>
    </row>
    <row r="37" spans="1:16" s="23" customFormat="1" ht="11.25">
      <c r="A37" s="576"/>
      <c r="B37" s="176" t="s">
        <v>262</v>
      </c>
      <c r="C37" s="387">
        <v>2899</v>
      </c>
      <c r="D37" s="139">
        <v>0.6</v>
      </c>
      <c r="E37" s="138">
        <v>0.4</v>
      </c>
      <c r="F37" s="138">
        <v>0.4</v>
      </c>
      <c r="G37" s="139">
        <v>0.6</v>
      </c>
      <c r="H37" s="388">
        <v>695.76</v>
      </c>
      <c r="I37" s="388">
        <v>347.88</v>
      </c>
      <c r="J37" s="390">
        <v>139.15</v>
      </c>
      <c r="K37" s="140">
        <v>208.73</v>
      </c>
      <c r="L37" s="300">
        <v>0</v>
      </c>
      <c r="M37" s="299">
        <v>695.76</v>
      </c>
      <c r="N37" s="299">
        <v>347.88</v>
      </c>
      <c r="O37" s="140">
        <v>139.15</v>
      </c>
      <c r="P37" s="140">
        <v>208.73</v>
      </c>
    </row>
    <row r="38" spans="1:16" s="23" customFormat="1" ht="30.95" customHeight="1">
      <c r="A38" s="576"/>
      <c r="B38" s="176" t="s">
        <v>263</v>
      </c>
      <c r="C38" s="391">
        <v>2800</v>
      </c>
      <c r="D38" s="139">
        <v>0.6</v>
      </c>
      <c r="E38" s="138">
        <v>0.4</v>
      </c>
      <c r="F38" s="138">
        <v>0.4</v>
      </c>
      <c r="G38" s="139">
        <v>0.6</v>
      </c>
      <c r="H38" s="388">
        <v>672</v>
      </c>
      <c r="I38" s="388">
        <v>336</v>
      </c>
      <c r="J38" s="390">
        <v>134.4</v>
      </c>
      <c r="K38" s="140">
        <v>201.6</v>
      </c>
      <c r="L38" s="300">
        <v>-21.51</v>
      </c>
      <c r="M38" s="299">
        <v>693.51</v>
      </c>
      <c r="N38" s="299">
        <v>357.51</v>
      </c>
      <c r="O38" s="140">
        <v>134.4</v>
      </c>
      <c r="P38" s="140">
        <v>201.6</v>
      </c>
    </row>
    <row r="39" spans="1:16" s="23" customFormat="1" ht="24" customHeight="1">
      <c r="A39" s="576"/>
      <c r="B39" s="176" t="s">
        <v>264</v>
      </c>
      <c r="C39" s="387">
        <v>3107</v>
      </c>
      <c r="D39" s="139">
        <v>0.6</v>
      </c>
      <c r="E39" s="138">
        <v>0.4</v>
      </c>
      <c r="F39" s="138">
        <v>0.4</v>
      </c>
      <c r="G39" s="139">
        <v>0.6</v>
      </c>
      <c r="H39" s="388">
        <v>745.68</v>
      </c>
      <c r="I39" s="388">
        <v>372.84</v>
      </c>
      <c r="J39" s="390">
        <v>149.13999999999999</v>
      </c>
      <c r="K39" s="140">
        <v>223.7</v>
      </c>
      <c r="L39" s="300">
        <v>-54.94</v>
      </c>
      <c r="M39" s="299">
        <v>800.61999999999989</v>
      </c>
      <c r="N39" s="299">
        <v>427.78</v>
      </c>
      <c r="O39" s="140">
        <v>149.13999999999993</v>
      </c>
      <c r="P39" s="140">
        <v>223.7</v>
      </c>
    </row>
    <row r="40" spans="1:16" s="23" customFormat="1" ht="11.25">
      <c r="A40" s="576"/>
      <c r="B40" s="306" t="s">
        <v>132</v>
      </c>
      <c r="C40" s="387">
        <v>2568</v>
      </c>
      <c r="D40" s="139">
        <v>0.6</v>
      </c>
      <c r="E40" s="138">
        <v>0.4</v>
      </c>
      <c r="F40" s="138">
        <v>0.75</v>
      </c>
      <c r="G40" s="139">
        <v>0.25</v>
      </c>
      <c r="H40" s="388">
        <v>616.32000000000005</v>
      </c>
      <c r="I40" s="388">
        <v>308.16000000000003</v>
      </c>
      <c r="J40" s="390">
        <v>231.12</v>
      </c>
      <c r="K40" s="140">
        <v>77.04000000000002</v>
      </c>
      <c r="L40" s="300">
        <v>0</v>
      </c>
      <c r="M40" s="299">
        <v>616.32000000000005</v>
      </c>
      <c r="N40" s="299">
        <v>308.16000000000003</v>
      </c>
      <c r="O40" s="140">
        <v>231.12</v>
      </c>
      <c r="P40" s="140">
        <v>77.04000000000002</v>
      </c>
    </row>
    <row r="41" spans="1:16" s="23" customFormat="1" ht="11.25">
      <c r="A41" s="576"/>
      <c r="B41" s="306" t="s">
        <v>133</v>
      </c>
      <c r="C41" s="387">
        <v>4533</v>
      </c>
      <c r="D41" s="139">
        <v>0.6</v>
      </c>
      <c r="E41" s="138">
        <v>0.4</v>
      </c>
      <c r="F41" s="138">
        <v>0.75</v>
      </c>
      <c r="G41" s="139">
        <v>0.25</v>
      </c>
      <c r="H41" s="388">
        <v>1087.92</v>
      </c>
      <c r="I41" s="388">
        <v>543.96</v>
      </c>
      <c r="J41" s="390">
        <v>407.97</v>
      </c>
      <c r="K41" s="140">
        <v>135.99</v>
      </c>
      <c r="L41" s="300">
        <v>0</v>
      </c>
      <c r="M41" s="299">
        <v>1087.92</v>
      </c>
      <c r="N41" s="299">
        <v>543.96</v>
      </c>
      <c r="O41" s="140">
        <v>407.97</v>
      </c>
      <c r="P41" s="140">
        <v>135.99</v>
      </c>
    </row>
    <row r="42" spans="1:16" s="23" customFormat="1" ht="11.25">
      <c r="A42" s="576"/>
      <c r="B42" s="306" t="s">
        <v>134</v>
      </c>
      <c r="C42" s="387">
        <v>3576</v>
      </c>
      <c r="D42" s="139">
        <v>0.8</v>
      </c>
      <c r="E42" s="138">
        <v>0.2</v>
      </c>
      <c r="F42" s="138">
        <v>0.7</v>
      </c>
      <c r="G42" s="139">
        <v>0.30000000000000004</v>
      </c>
      <c r="H42" s="388">
        <v>858.24</v>
      </c>
      <c r="I42" s="388">
        <v>572.16</v>
      </c>
      <c r="J42" s="390">
        <v>200.26</v>
      </c>
      <c r="K42" s="140">
        <v>85.82000000000005</v>
      </c>
      <c r="L42" s="300">
        <v>0</v>
      </c>
      <c r="M42" s="299">
        <v>858.24</v>
      </c>
      <c r="N42" s="299">
        <v>572.16</v>
      </c>
      <c r="O42" s="140">
        <v>200.26</v>
      </c>
      <c r="P42" s="140">
        <v>85.82000000000005</v>
      </c>
    </row>
    <row r="43" spans="1:16" s="23" customFormat="1" ht="11.25">
      <c r="A43" s="576"/>
      <c r="B43" s="306" t="s">
        <v>135</v>
      </c>
      <c r="C43" s="387">
        <v>2118</v>
      </c>
      <c r="D43" s="139">
        <v>0.6</v>
      </c>
      <c r="E43" s="138">
        <v>0.4</v>
      </c>
      <c r="F43" s="138">
        <v>0.7</v>
      </c>
      <c r="G43" s="139">
        <v>0.30000000000000004</v>
      </c>
      <c r="H43" s="388">
        <v>508.32</v>
      </c>
      <c r="I43" s="388">
        <v>254.16</v>
      </c>
      <c r="J43" s="390">
        <v>177.91</v>
      </c>
      <c r="K43" s="140">
        <v>76.25</v>
      </c>
      <c r="L43" s="300">
        <v>0</v>
      </c>
      <c r="M43" s="299">
        <v>508.32</v>
      </c>
      <c r="N43" s="299">
        <v>254.16</v>
      </c>
      <c r="O43" s="140">
        <v>177.91</v>
      </c>
      <c r="P43" s="140">
        <v>76.25</v>
      </c>
    </row>
    <row r="44" spans="1:16" s="23" customFormat="1" ht="11.25">
      <c r="A44" s="576"/>
      <c r="B44" s="306" t="s">
        <v>136</v>
      </c>
      <c r="C44" s="387">
        <v>4988</v>
      </c>
      <c r="D44" s="139">
        <v>0.6</v>
      </c>
      <c r="E44" s="138">
        <v>0.4</v>
      </c>
      <c r="F44" s="138">
        <v>0.7</v>
      </c>
      <c r="G44" s="139">
        <v>0.30000000000000004</v>
      </c>
      <c r="H44" s="388">
        <v>1197.1199999999999</v>
      </c>
      <c r="I44" s="388">
        <v>598.55999999999995</v>
      </c>
      <c r="J44" s="390">
        <v>418.99</v>
      </c>
      <c r="K44" s="140">
        <v>179.56999999999994</v>
      </c>
      <c r="L44" s="300">
        <v>0</v>
      </c>
      <c r="M44" s="299">
        <v>1197.1199999999999</v>
      </c>
      <c r="N44" s="299">
        <v>598.55999999999995</v>
      </c>
      <c r="O44" s="140">
        <v>418.99</v>
      </c>
      <c r="P44" s="140">
        <v>179.56999999999994</v>
      </c>
    </row>
    <row r="45" spans="1:16" s="23" customFormat="1" ht="11.25">
      <c r="A45" s="576"/>
      <c r="B45" s="307" t="s">
        <v>137</v>
      </c>
      <c r="C45" s="387">
        <v>4788</v>
      </c>
      <c r="D45" s="139">
        <v>0.8</v>
      </c>
      <c r="E45" s="138">
        <v>0.2</v>
      </c>
      <c r="F45" s="138">
        <v>0.8</v>
      </c>
      <c r="G45" s="139">
        <v>0.19999999999999996</v>
      </c>
      <c r="H45" s="388">
        <v>1149.1199999999999</v>
      </c>
      <c r="I45" s="388">
        <v>766.08</v>
      </c>
      <c r="J45" s="390">
        <v>306.43</v>
      </c>
      <c r="K45" s="140">
        <v>76.609999999999843</v>
      </c>
      <c r="L45" s="300">
        <v>0</v>
      </c>
      <c r="M45" s="299">
        <v>1149.1199999999999</v>
      </c>
      <c r="N45" s="299">
        <v>766.08</v>
      </c>
      <c r="O45" s="140">
        <v>306.43</v>
      </c>
      <c r="P45" s="140">
        <v>76.609999999999843</v>
      </c>
    </row>
    <row r="46" spans="1:16" s="23" customFormat="1" ht="11.25">
      <c r="A46" s="576"/>
      <c r="B46" s="306" t="s">
        <v>138</v>
      </c>
      <c r="C46" s="387">
        <v>2912</v>
      </c>
      <c r="D46" s="139">
        <v>0.8</v>
      </c>
      <c r="E46" s="138">
        <v>0.2</v>
      </c>
      <c r="F46" s="138">
        <v>0.75</v>
      </c>
      <c r="G46" s="139">
        <v>0.25</v>
      </c>
      <c r="H46" s="388">
        <v>698.88</v>
      </c>
      <c r="I46" s="388">
        <v>465.92</v>
      </c>
      <c r="J46" s="390">
        <v>174.72</v>
      </c>
      <c r="K46" s="140">
        <v>58.239999999999981</v>
      </c>
      <c r="L46" s="300">
        <v>0</v>
      </c>
      <c r="M46" s="299">
        <v>698.88</v>
      </c>
      <c r="N46" s="299">
        <v>465.92</v>
      </c>
      <c r="O46" s="140">
        <v>174.72</v>
      </c>
      <c r="P46" s="140">
        <v>58.239999999999981</v>
      </c>
    </row>
    <row r="47" spans="1:16" s="25" customFormat="1" ht="10.5">
      <c r="A47" s="576" t="s">
        <v>21</v>
      </c>
      <c r="B47" s="304" t="s">
        <v>139</v>
      </c>
      <c r="C47" s="385">
        <v>70672</v>
      </c>
      <c r="D47" s="386"/>
      <c r="E47" s="386"/>
      <c r="F47" s="141"/>
      <c r="G47" s="141"/>
      <c r="H47" s="295">
        <v>16961.28</v>
      </c>
      <c r="I47" s="295">
        <v>9243.5600000000031</v>
      </c>
      <c r="J47" s="141">
        <v>3511.8999999999996</v>
      </c>
      <c r="K47" s="141">
        <v>4205.8200000000006</v>
      </c>
      <c r="L47" s="295">
        <v>0</v>
      </c>
      <c r="M47" s="295">
        <v>16961.28</v>
      </c>
      <c r="N47" s="295">
        <v>9243.5600000000031</v>
      </c>
      <c r="O47" s="141">
        <v>3511.8999999999996</v>
      </c>
      <c r="P47" s="141">
        <v>4205.8200000000006</v>
      </c>
    </row>
    <row r="48" spans="1:16" s="25" customFormat="1" ht="21">
      <c r="A48" s="576"/>
      <c r="B48" s="304" t="s">
        <v>269</v>
      </c>
      <c r="C48" s="385">
        <v>27345</v>
      </c>
      <c r="D48" s="386"/>
      <c r="E48" s="386"/>
      <c r="F48" s="141"/>
      <c r="G48" s="141"/>
      <c r="H48" s="295">
        <v>6562.8</v>
      </c>
      <c r="I48" s="295">
        <v>3281.4</v>
      </c>
      <c r="J48" s="141">
        <v>0</v>
      </c>
      <c r="K48" s="141">
        <v>3281.4</v>
      </c>
      <c r="L48" s="295">
        <v>0</v>
      </c>
      <c r="M48" s="295">
        <v>6562.8</v>
      </c>
      <c r="N48" s="295">
        <v>3281.4</v>
      </c>
      <c r="O48" s="141">
        <v>0</v>
      </c>
      <c r="P48" s="141">
        <v>3281.4</v>
      </c>
    </row>
    <row r="49" spans="1:16" s="23" customFormat="1" ht="11.25">
      <c r="A49" s="576"/>
      <c r="B49" s="176" t="s">
        <v>140</v>
      </c>
      <c r="C49" s="387">
        <v>27345</v>
      </c>
      <c r="D49" s="139">
        <v>0.6</v>
      </c>
      <c r="E49" s="138">
        <v>0.4</v>
      </c>
      <c r="F49" s="138"/>
      <c r="G49" s="139">
        <v>1</v>
      </c>
      <c r="H49" s="388">
        <v>6562.8</v>
      </c>
      <c r="I49" s="388">
        <v>3281.4</v>
      </c>
      <c r="J49" s="390">
        <v>0</v>
      </c>
      <c r="K49" s="140">
        <v>3281.4</v>
      </c>
      <c r="L49" s="300">
        <v>0</v>
      </c>
      <c r="M49" s="299">
        <v>6562.8</v>
      </c>
      <c r="N49" s="299">
        <v>3281.4</v>
      </c>
      <c r="O49" s="140">
        <v>0</v>
      </c>
      <c r="P49" s="140">
        <v>3281.4</v>
      </c>
    </row>
    <row r="50" spans="1:16" s="23" customFormat="1" ht="11.25">
      <c r="A50" s="576"/>
      <c r="B50" s="306" t="s">
        <v>142</v>
      </c>
      <c r="C50" s="387">
        <v>6192</v>
      </c>
      <c r="D50" s="139">
        <v>0.6</v>
      </c>
      <c r="E50" s="138">
        <v>0.4</v>
      </c>
      <c r="F50" s="138">
        <v>0.75</v>
      </c>
      <c r="G50" s="139">
        <v>0.25</v>
      </c>
      <c r="H50" s="388">
        <v>1486.08</v>
      </c>
      <c r="I50" s="388">
        <v>743.04</v>
      </c>
      <c r="J50" s="390">
        <v>557.28</v>
      </c>
      <c r="K50" s="140">
        <v>185.76</v>
      </c>
      <c r="L50" s="300">
        <v>0</v>
      </c>
      <c r="M50" s="299">
        <v>1486.08</v>
      </c>
      <c r="N50" s="299">
        <v>743.04</v>
      </c>
      <c r="O50" s="140">
        <v>557.28</v>
      </c>
      <c r="P50" s="140">
        <v>185.76</v>
      </c>
    </row>
    <row r="51" spans="1:16" s="23" customFormat="1" ht="11.25">
      <c r="A51" s="576"/>
      <c r="B51" s="307" t="s">
        <v>143</v>
      </c>
      <c r="C51" s="387">
        <v>2685</v>
      </c>
      <c r="D51" s="139">
        <v>0.8</v>
      </c>
      <c r="E51" s="138">
        <v>0.2</v>
      </c>
      <c r="F51" s="138">
        <v>0.8</v>
      </c>
      <c r="G51" s="139">
        <v>0.19999999999999996</v>
      </c>
      <c r="H51" s="388">
        <v>644.4</v>
      </c>
      <c r="I51" s="388">
        <v>429.6</v>
      </c>
      <c r="J51" s="390">
        <v>171.84</v>
      </c>
      <c r="K51" s="140">
        <v>42.959999999999951</v>
      </c>
      <c r="L51" s="300">
        <v>0</v>
      </c>
      <c r="M51" s="299">
        <v>644.4</v>
      </c>
      <c r="N51" s="299">
        <v>429.6</v>
      </c>
      <c r="O51" s="140">
        <v>171.84</v>
      </c>
      <c r="P51" s="140">
        <v>42.959999999999951</v>
      </c>
    </row>
    <row r="52" spans="1:16" s="23" customFormat="1" ht="11.25">
      <c r="A52" s="576"/>
      <c r="B52" s="307" t="s">
        <v>144</v>
      </c>
      <c r="C52" s="387">
        <v>7628</v>
      </c>
      <c r="D52" s="139">
        <v>0.8</v>
      </c>
      <c r="E52" s="138">
        <v>0.2</v>
      </c>
      <c r="F52" s="138">
        <v>0.8</v>
      </c>
      <c r="G52" s="139">
        <v>0.19999999999999996</v>
      </c>
      <c r="H52" s="388">
        <v>1830.72</v>
      </c>
      <c r="I52" s="388">
        <v>1220.48</v>
      </c>
      <c r="J52" s="390">
        <v>488.19</v>
      </c>
      <c r="K52" s="140">
        <v>122.05000000000001</v>
      </c>
      <c r="L52" s="300">
        <v>0</v>
      </c>
      <c r="M52" s="299">
        <v>1830.72</v>
      </c>
      <c r="N52" s="299">
        <v>1220.48</v>
      </c>
      <c r="O52" s="140">
        <v>488.19</v>
      </c>
      <c r="P52" s="140">
        <v>122.05000000000001</v>
      </c>
    </row>
    <row r="53" spans="1:16" s="23" customFormat="1" ht="11.25">
      <c r="A53" s="576"/>
      <c r="B53" s="307" t="s">
        <v>145</v>
      </c>
      <c r="C53" s="387">
        <v>9605</v>
      </c>
      <c r="D53" s="139">
        <v>0.6</v>
      </c>
      <c r="E53" s="138">
        <v>0.4</v>
      </c>
      <c r="F53" s="138">
        <v>0.8</v>
      </c>
      <c r="G53" s="139">
        <v>0.19999999999999996</v>
      </c>
      <c r="H53" s="388">
        <v>2305.1999999999998</v>
      </c>
      <c r="I53" s="388">
        <v>1152.5999999999999</v>
      </c>
      <c r="J53" s="390">
        <v>922.08</v>
      </c>
      <c r="K53" s="140">
        <v>230.51999999999987</v>
      </c>
      <c r="L53" s="300">
        <v>0</v>
      </c>
      <c r="M53" s="299">
        <v>2305.1999999999998</v>
      </c>
      <c r="N53" s="299">
        <v>1152.5999999999999</v>
      </c>
      <c r="O53" s="140">
        <v>922.08</v>
      </c>
      <c r="P53" s="140">
        <v>230.51999999999987</v>
      </c>
    </row>
    <row r="54" spans="1:16" s="23" customFormat="1" ht="11.25">
      <c r="A54" s="576"/>
      <c r="B54" s="307" t="s">
        <v>146</v>
      </c>
      <c r="C54" s="387">
        <v>8457</v>
      </c>
      <c r="D54" s="139">
        <v>0.6</v>
      </c>
      <c r="E54" s="138">
        <v>0.4</v>
      </c>
      <c r="F54" s="138">
        <v>0.8</v>
      </c>
      <c r="G54" s="139">
        <v>0.19999999999999996</v>
      </c>
      <c r="H54" s="388">
        <v>2029.68</v>
      </c>
      <c r="I54" s="388">
        <v>1014.84</v>
      </c>
      <c r="J54" s="390">
        <v>811.87</v>
      </c>
      <c r="K54" s="140">
        <v>202.97000000000003</v>
      </c>
      <c r="L54" s="300">
        <v>0</v>
      </c>
      <c r="M54" s="299">
        <v>2029.68</v>
      </c>
      <c r="N54" s="299">
        <v>1014.84</v>
      </c>
      <c r="O54" s="140">
        <v>811.87</v>
      </c>
      <c r="P54" s="140">
        <v>202.97000000000003</v>
      </c>
    </row>
    <row r="55" spans="1:16" s="23" customFormat="1" ht="11.25">
      <c r="A55" s="576"/>
      <c r="B55" s="307" t="s">
        <v>147</v>
      </c>
      <c r="C55" s="387">
        <v>3162</v>
      </c>
      <c r="D55" s="139">
        <v>0.8</v>
      </c>
      <c r="E55" s="138">
        <v>0.2</v>
      </c>
      <c r="F55" s="138">
        <v>0.8</v>
      </c>
      <c r="G55" s="139">
        <v>0.19999999999999996</v>
      </c>
      <c r="H55" s="388">
        <v>758.88</v>
      </c>
      <c r="I55" s="388">
        <v>505.92</v>
      </c>
      <c r="J55" s="390">
        <v>202.37</v>
      </c>
      <c r="K55" s="140">
        <v>50.589999999999975</v>
      </c>
      <c r="L55" s="300">
        <v>0</v>
      </c>
      <c r="M55" s="299">
        <v>758.88</v>
      </c>
      <c r="N55" s="299">
        <v>505.92</v>
      </c>
      <c r="O55" s="140">
        <v>202.37</v>
      </c>
      <c r="P55" s="140">
        <v>50.589999999999975</v>
      </c>
    </row>
    <row r="56" spans="1:16" s="23" customFormat="1" ht="11.25">
      <c r="A56" s="576"/>
      <c r="B56" s="307" t="s">
        <v>148</v>
      </c>
      <c r="C56" s="387">
        <v>3558</v>
      </c>
      <c r="D56" s="139">
        <v>0.8</v>
      </c>
      <c r="E56" s="138">
        <v>0.2</v>
      </c>
      <c r="F56" s="138">
        <v>0.8</v>
      </c>
      <c r="G56" s="139">
        <v>0.19999999999999996</v>
      </c>
      <c r="H56" s="388">
        <v>853.92</v>
      </c>
      <c r="I56" s="388">
        <v>569.28</v>
      </c>
      <c r="J56" s="390">
        <v>227.71</v>
      </c>
      <c r="K56" s="140">
        <v>56.929999999999978</v>
      </c>
      <c r="L56" s="300">
        <v>0</v>
      </c>
      <c r="M56" s="299">
        <v>853.92</v>
      </c>
      <c r="N56" s="299">
        <v>569.28</v>
      </c>
      <c r="O56" s="140">
        <v>227.71</v>
      </c>
      <c r="P56" s="140">
        <v>56.929999999999978</v>
      </c>
    </row>
    <row r="57" spans="1:16" s="23" customFormat="1" ht="11.25">
      <c r="A57" s="576"/>
      <c r="B57" s="307" t="s">
        <v>149</v>
      </c>
      <c r="C57" s="387">
        <v>670</v>
      </c>
      <c r="D57" s="139">
        <v>0.8</v>
      </c>
      <c r="E57" s="138">
        <v>0.2</v>
      </c>
      <c r="F57" s="138">
        <v>0.8</v>
      </c>
      <c r="G57" s="139">
        <v>0.19999999999999996</v>
      </c>
      <c r="H57" s="388">
        <v>160.80000000000001</v>
      </c>
      <c r="I57" s="388">
        <v>107.2</v>
      </c>
      <c r="J57" s="390">
        <v>42.88</v>
      </c>
      <c r="K57" s="140">
        <v>10.720000000000006</v>
      </c>
      <c r="L57" s="300">
        <v>0</v>
      </c>
      <c r="M57" s="299">
        <v>160.80000000000001</v>
      </c>
      <c r="N57" s="299">
        <v>107.2</v>
      </c>
      <c r="O57" s="140">
        <v>42.88</v>
      </c>
      <c r="P57" s="140">
        <v>10.720000000000006</v>
      </c>
    </row>
    <row r="58" spans="1:16" s="23" customFormat="1" ht="11.25">
      <c r="A58" s="576"/>
      <c r="B58" s="307" t="s">
        <v>150</v>
      </c>
      <c r="C58" s="387">
        <v>1370</v>
      </c>
      <c r="D58" s="139">
        <v>0.8</v>
      </c>
      <c r="E58" s="138">
        <v>0.2</v>
      </c>
      <c r="F58" s="138">
        <v>0.8</v>
      </c>
      <c r="G58" s="139">
        <v>0.19999999999999996</v>
      </c>
      <c r="H58" s="388">
        <v>328.8</v>
      </c>
      <c r="I58" s="388">
        <v>219.2</v>
      </c>
      <c r="J58" s="390">
        <v>87.68</v>
      </c>
      <c r="K58" s="140">
        <v>21.920000000000016</v>
      </c>
      <c r="L58" s="300">
        <v>0</v>
      </c>
      <c r="M58" s="299">
        <v>328.8</v>
      </c>
      <c r="N58" s="299">
        <v>219.2</v>
      </c>
      <c r="O58" s="140">
        <v>87.68</v>
      </c>
      <c r="P58" s="140">
        <v>21.920000000000016</v>
      </c>
    </row>
    <row r="59" spans="1:16" s="23" customFormat="1" ht="11.25">
      <c r="A59" s="576" t="s">
        <v>25</v>
      </c>
      <c r="B59" s="304" t="s">
        <v>151</v>
      </c>
      <c r="C59" s="385">
        <v>34595</v>
      </c>
      <c r="D59" s="386"/>
      <c r="E59" s="386"/>
      <c r="F59" s="140"/>
      <c r="G59" s="140"/>
      <c r="H59" s="299">
        <v>8302.7999999999993</v>
      </c>
      <c r="I59" s="299">
        <v>4320.6000000000004</v>
      </c>
      <c r="J59" s="140">
        <v>1790.3400000000001</v>
      </c>
      <c r="K59" s="140">
        <v>2191.86</v>
      </c>
      <c r="L59" s="299">
        <v>0</v>
      </c>
      <c r="M59" s="299">
        <v>8302.7999999999993</v>
      </c>
      <c r="N59" s="299">
        <v>4320.6000000000004</v>
      </c>
      <c r="O59" s="140">
        <v>1790.3400000000001</v>
      </c>
      <c r="P59" s="140">
        <v>2191.86</v>
      </c>
    </row>
    <row r="60" spans="1:16" s="25" customFormat="1" ht="21">
      <c r="A60" s="576"/>
      <c r="B60" s="304" t="s">
        <v>270</v>
      </c>
      <c r="C60" s="385">
        <v>12967</v>
      </c>
      <c r="D60" s="386"/>
      <c r="E60" s="386"/>
      <c r="F60" s="141"/>
      <c r="G60" s="141"/>
      <c r="H60" s="295">
        <v>3112.08</v>
      </c>
      <c r="I60" s="295">
        <v>1556.04</v>
      </c>
      <c r="J60" s="141">
        <v>58.180000000000007</v>
      </c>
      <c r="K60" s="141">
        <v>1497.86</v>
      </c>
      <c r="L60" s="295">
        <v>0</v>
      </c>
      <c r="M60" s="295">
        <v>3112.08</v>
      </c>
      <c r="N60" s="295">
        <v>1556.04</v>
      </c>
      <c r="O60" s="141">
        <v>58.179999999999993</v>
      </c>
      <c r="P60" s="141">
        <v>1497.86</v>
      </c>
    </row>
    <row r="61" spans="1:16" s="23" customFormat="1" ht="11.25">
      <c r="A61" s="576"/>
      <c r="B61" s="176" t="s">
        <v>152</v>
      </c>
      <c r="C61" s="387">
        <v>11755</v>
      </c>
      <c r="D61" s="139">
        <v>0.6</v>
      </c>
      <c r="E61" s="138">
        <v>0.4</v>
      </c>
      <c r="F61" s="138"/>
      <c r="G61" s="139">
        <v>1</v>
      </c>
      <c r="H61" s="388">
        <v>2821.2</v>
      </c>
      <c r="I61" s="388">
        <v>1410.6</v>
      </c>
      <c r="J61" s="390">
        <v>0</v>
      </c>
      <c r="K61" s="140">
        <v>1410.6</v>
      </c>
      <c r="L61" s="300">
        <v>0</v>
      </c>
      <c r="M61" s="299">
        <v>2821.2</v>
      </c>
      <c r="N61" s="299">
        <v>1410.6</v>
      </c>
      <c r="O61" s="140">
        <v>0</v>
      </c>
      <c r="P61" s="140">
        <v>1410.6</v>
      </c>
    </row>
    <row r="62" spans="1:16" s="23" customFormat="1" ht="11.25">
      <c r="A62" s="576"/>
      <c r="B62" s="176" t="s">
        <v>153</v>
      </c>
      <c r="C62" s="387">
        <v>917</v>
      </c>
      <c r="D62" s="139">
        <v>0.6</v>
      </c>
      <c r="E62" s="138">
        <v>0.4</v>
      </c>
      <c r="F62" s="138">
        <v>0.4</v>
      </c>
      <c r="G62" s="139">
        <v>0.6</v>
      </c>
      <c r="H62" s="388">
        <v>220.08</v>
      </c>
      <c r="I62" s="388">
        <v>110.04</v>
      </c>
      <c r="J62" s="390">
        <v>44.02</v>
      </c>
      <c r="K62" s="140">
        <v>66.02000000000001</v>
      </c>
      <c r="L62" s="300">
        <v>0</v>
      </c>
      <c r="M62" s="299">
        <v>220.08</v>
      </c>
      <c r="N62" s="299">
        <v>110.04</v>
      </c>
      <c r="O62" s="140">
        <v>44.019999999999996</v>
      </c>
      <c r="P62" s="140">
        <v>66.02000000000001</v>
      </c>
    </row>
    <row r="63" spans="1:16" s="23" customFormat="1" ht="11.25">
      <c r="A63" s="576"/>
      <c r="B63" s="176" t="s">
        <v>154</v>
      </c>
      <c r="C63" s="387">
        <v>295</v>
      </c>
      <c r="D63" s="139">
        <v>0.6</v>
      </c>
      <c r="E63" s="138">
        <v>0.4</v>
      </c>
      <c r="F63" s="138">
        <v>0.4</v>
      </c>
      <c r="G63" s="139">
        <v>0.6</v>
      </c>
      <c r="H63" s="388">
        <v>70.8</v>
      </c>
      <c r="I63" s="388">
        <v>35.4</v>
      </c>
      <c r="J63" s="390">
        <v>14.16</v>
      </c>
      <c r="K63" s="140">
        <v>21.24</v>
      </c>
      <c r="L63" s="300">
        <v>0</v>
      </c>
      <c r="M63" s="299">
        <v>70.8</v>
      </c>
      <c r="N63" s="299">
        <v>35.4</v>
      </c>
      <c r="O63" s="140">
        <v>14.16</v>
      </c>
      <c r="P63" s="140">
        <v>21.24</v>
      </c>
    </row>
    <row r="64" spans="1:16" s="23" customFormat="1" ht="11.25">
      <c r="A64" s="576"/>
      <c r="B64" s="306" t="s">
        <v>156</v>
      </c>
      <c r="C64" s="395">
        <v>4899</v>
      </c>
      <c r="D64" s="139">
        <v>0.6</v>
      </c>
      <c r="E64" s="138">
        <v>0.4</v>
      </c>
      <c r="F64" s="138">
        <v>0.7</v>
      </c>
      <c r="G64" s="139">
        <v>0.30000000000000004</v>
      </c>
      <c r="H64" s="388">
        <v>1175.76</v>
      </c>
      <c r="I64" s="388">
        <v>587.88</v>
      </c>
      <c r="J64" s="390">
        <v>411.52</v>
      </c>
      <c r="K64" s="140">
        <v>176.36</v>
      </c>
      <c r="L64" s="300">
        <v>0</v>
      </c>
      <c r="M64" s="299">
        <v>1175.76</v>
      </c>
      <c r="N64" s="299">
        <v>587.88</v>
      </c>
      <c r="O64" s="140">
        <v>411.52</v>
      </c>
      <c r="P64" s="140">
        <v>176.36</v>
      </c>
    </row>
    <row r="65" spans="1:16" s="23" customFormat="1" ht="11.25">
      <c r="A65" s="576"/>
      <c r="B65" s="307" t="s">
        <v>157</v>
      </c>
      <c r="C65" s="387">
        <v>4230</v>
      </c>
      <c r="D65" s="139">
        <v>0.8</v>
      </c>
      <c r="E65" s="138">
        <v>0.2</v>
      </c>
      <c r="F65" s="138">
        <v>0.8</v>
      </c>
      <c r="G65" s="139">
        <v>0.19999999999999996</v>
      </c>
      <c r="H65" s="388">
        <v>1015.2</v>
      </c>
      <c r="I65" s="388">
        <v>676.8</v>
      </c>
      <c r="J65" s="390">
        <v>270.72000000000003</v>
      </c>
      <c r="K65" s="140">
        <v>67.680000000000064</v>
      </c>
      <c r="L65" s="300">
        <v>0</v>
      </c>
      <c r="M65" s="299">
        <v>1015.2</v>
      </c>
      <c r="N65" s="299">
        <v>676.8</v>
      </c>
      <c r="O65" s="140">
        <v>270.72000000000003</v>
      </c>
      <c r="P65" s="140">
        <v>67.680000000000064</v>
      </c>
    </row>
    <row r="66" spans="1:16" s="23" customFormat="1" ht="11.25">
      <c r="A66" s="576"/>
      <c r="B66" s="306" t="s">
        <v>158</v>
      </c>
      <c r="C66" s="387">
        <v>3485</v>
      </c>
      <c r="D66" s="139">
        <v>0.6</v>
      </c>
      <c r="E66" s="138">
        <v>0.4</v>
      </c>
      <c r="F66" s="138">
        <v>0.7</v>
      </c>
      <c r="G66" s="139">
        <v>0.30000000000000004</v>
      </c>
      <c r="H66" s="388">
        <v>836.4</v>
      </c>
      <c r="I66" s="388">
        <v>418.2</v>
      </c>
      <c r="J66" s="390">
        <v>292.74</v>
      </c>
      <c r="K66" s="140">
        <v>125.45999999999998</v>
      </c>
      <c r="L66" s="300">
        <v>0</v>
      </c>
      <c r="M66" s="299">
        <v>836.4</v>
      </c>
      <c r="N66" s="299">
        <v>418.2</v>
      </c>
      <c r="O66" s="140">
        <v>292.74</v>
      </c>
      <c r="P66" s="140">
        <v>125.45999999999998</v>
      </c>
    </row>
    <row r="67" spans="1:16" s="23" customFormat="1" ht="11.25">
      <c r="A67" s="576"/>
      <c r="B67" s="306" t="s">
        <v>159</v>
      </c>
      <c r="C67" s="387">
        <v>2554</v>
      </c>
      <c r="D67" s="139">
        <v>0.6</v>
      </c>
      <c r="E67" s="138">
        <v>0.4</v>
      </c>
      <c r="F67" s="138">
        <v>0.7</v>
      </c>
      <c r="G67" s="139">
        <v>0.30000000000000004</v>
      </c>
      <c r="H67" s="388">
        <v>612.96</v>
      </c>
      <c r="I67" s="388">
        <v>306.48</v>
      </c>
      <c r="J67" s="390">
        <v>214.54</v>
      </c>
      <c r="K67" s="140">
        <v>91.940000000000026</v>
      </c>
      <c r="L67" s="300">
        <v>0</v>
      </c>
      <c r="M67" s="299">
        <v>612.96</v>
      </c>
      <c r="N67" s="299">
        <v>306.48</v>
      </c>
      <c r="O67" s="140">
        <v>214.54</v>
      </c>
      <c r="P67" s="140">
        <v>91.940000000000026</v>
      </c>
    </row>
    <row r="68" spans="1:16" s="23" customFormat="1" ht="11.25">
      <c r="A68" s="576"/>
      <c r="B68" s="306" t="s">
        <v>160</v>
      </c>
      <c r="C68" s="387">
        <v>2396</v>
      </c>
      <c r="D68" s="139">
        <v>0.6</v>
      </c>
      <c r="E68" s="138">
        <v>0.4</v>
      </c>
      <c r="F68" s="138">
        <v>0.7</v>
      </c>
      <c r="G68" s="139">
        <v>0.30000000000000004</v>
      </c>
      <c r="H68" s="388">
        <v>575.04</v>
      </c>
      <c r="I68" s="388">
        <v>287.52</v>
      </c>
      <c r="J68" s="390">
        <v>201.26</v>
      </c>
      <c r="K68" s="140">
        <v>86.259999999999991</v>
      </c>
      <c r="L68" s="300">
        <v>0</v>
      </c>
      <c r="M68" s="299">
        <v>575.04</v>
      </c>
      <c r="N68" s="299">
        <v>287.52</v>
      </c>
      <c r="O68" s="140">
        <v>201.26</v>
      </c>
      <c r="P68" s="140">
        <v>86.259999999999991</v>
      </c>
    </row>
    <row r="69" spans="1:16" s="23" customFormat="1" ht="11.25">
      <c r="A69" s="576"/>
      <c r="B69" s="306" t="s">
        <v>161</v>
      </c>
      <c r="C69" s="395">
        <v>4064</v>
      </c>
      <c r="D69" s="139">
        <v>0.6</v>
      </c>
      <c r="E69" s="138">
        <v>0.4</v>
      </c>
      <c r="F69" s="138">
        <v>0.7</v>
      </c>
      <c r="G69" s="139">
        <v>0.30000000000000004</v>
      </c>
      <c r="H69" s="388">
        <v>975.36</v>
      </c>
      <c r="I69" s="388">
        <v>487.68</v>
      </c>
      <c r="J69" s="390">
        <v>341.38</v>
      </c>
      <c r="K69" s="140">
        <v>146.30000000000001</v>
      </c>
      <c r="L69" s="300">
        <v>0</v>
      </c>
      <c r="M69" s="299">
        <v>975.36</v>
      </c>
      <c r="N69" s="299">
        <v>487.68</v>
      </c>
      <c r="O69" s="140">
        <v>341.38</v>
      </c>
      <c r="P69" s="140">
        <v>146.30000000000001</v>
      </c>
    </row>
    <row r="70" spans="1:16" s="23" customFormat="1" ht="15" customHeight="1">
      <c r="A70" s="576" t="s">
        <v>28</v>
      </c>
      <c r="B70" s="304" t="s">
        <v>162</v>
      </c>
      <c r="C70" s="385">
        <v>36363</v>
      </c>
      <c r="D70" s="386"/>
      <c r="E70" s="386"/>
      <c r="F70" s="141"/>
      <c r="G70" s="141"/>
      <c r="H70" s="295">
        <v>8727.1200000000008</v>
      </c>
      <c r="I70" s="295">
        <v>4485.5600000000004</v>
      </c>
      <c r="J70" s="141">
        <v>1626.6</v>
      </c>
      <c r="K70" s="141">
        <v>2614.96</v>
      </c>
      <c r="L70" s="295">
        <v>0</v>
      </c>
      <c r="M70" s="295">
        <v>8727.1200000000008</v>
      </c>
      <c r="N70" s="295">
        <v>4485.5600000000004</v>
      </c>
      <c r="O70" s="141">
        <v>1626.6</v>
      </c>
      <c r="P70" s="141">
        <v>2614.96</v>
      </c>
    </row>
    <row r="71" spans="1:16" s="25" customFormat="1" ht="21">
      <c r="A71" s="576"/>
      <c r="B71" s="304" t="s">
        <v>271</v>
      </c>
      <c r="C71" s="385">
        <v>16597</v>
      </c>
      <c r="D71" s="386"/>
      <c r="E71" s="386"/>
      <c r="F71" s="141"/>
      <c r="G71" s="141"/>
      <c r="H71" s="295">
        <v>3983.28</v>
      </c>
      <c r="I71" s="295">
        <v>1991.64</v>
      </c>
      <c r="J71" s="141">
        <v>0</v>
      </c>
      <c r="K71" s="141">
        <v>1991.64</v>
      </c>
      <c r="L71" s="295">
        <v>0</v>
      </c>
      <c r="M71" s="295">
        <v>3983.28</v>
      </c>
      <c r="N71" s="295">
        <v>1991.64</v>
      </c>
      <c r="O71" s="141">
        <v>0</v>
      </c>
      <c r="P71" s="141">
        <v>1991.64</v>
      </c>
    </row>
    <row r="72" spans="1:16" s="23" customFormat="1" ht="11.25">
      <c r="A72" s="576"/>
      <c r="B72" s="176" t="s">
        <v>163</v>
      </c>
      <c r="C72" s="387">
        <v>16597</v>
      </c>
      <c r="D72" s="139">
        <v>0.6</v>
      </c>
      <c r="E72" s="138">
        <v>0.4</v>
      </c>
      <c r="F72" s="138"/>
      <c r="G72" s="139">
        <v>1</v>
      </c>
      <c r="H72" s="388">
        <v>3983.28</v>
      </c>
      <c r="I72" s="388">
        <v>1991.64</v>
      </c>
      <c r="J72" s="390">
        <v>0</v>
      </c>
      <c r="K72" s="140">
        <v>1991.64</v>
      </c>
      <c r="L72" s="300">
        <v>0</v>
      </c>
      <c r="M72" s="299">
        <v>3983.28</v>
      </c>
      <c r="N72" s="299">
        <v>1991.64</v>
      </c>
      <c r="O72" s="140">
        <v>0</v>
      </c>
      <c r="P72" s="140">
        <v>1991.64</v>
      </c>
    </row>
    <row r="73" spans="1:16" s="23" customFormat="1" ht="11.25">
      <c r="A73" s="576"/>
      <c r="B73" s="306" t="s">
        <v>168</v>
      </c>
      <c r="C73" s="387">
        <v>618</v>
      </c>
      <c r="D73" s="139">
        <v>0.8</v>
      </c>
      <c r="E73" s="138">
        <v>0.2</v>
      </c>
      <c r="F73" s="138">
        <v>0.7</v>
      </c>
      <c r="G73" s="139">
        <v>0.30000000000000004</v>
      </c>
      <c r="H73" s="388">
        <v>148.32</v>
      </c>
      <c r="I73" s="388">
        <v>98.88</v>
      </c>
      <c r="J73" s="390">
        <v>34.61</v>
      </c>
      <c r="K73" s="140">
        <v>14.829999999999998</v>
      </c>
      <c r="L73" s="300">
        <v>0</v>
      </c>
      <c r="M73" s="299">
        <v>148.32</v>
      </c>
      <c r="N73" s="299">
        <v>98.88</v>
      </c>
      <c r="O73" s="140">
        <v>34.61</v>
      </c>
      <c r="P73" s="140">
        <v>14.829999999999998</v>
      </c>
    </row>
    <row r="74" spans="1:16" s="23" customFormat="1" ht="11.25">
      <c r="A74" s="576"/>
      <c r="B74" s="306" t="s">
        <v>169</v>
      </c>
      <c r="C74" s="387">
        <v>2465</v>
      </c>
      <c r="D74" s="139">
        <v>0.6</v>
      </c>
      <c r="E74" s="138">
        <v>0.4</v>
      </c>
      <c r="F74" s="138">
        <v>0.7</v>
      </c>
      <c r="G74" s="139">
        <v>0.30000000000000004</v>
      </c>
      <c r="H74" s="388">
        <v>591.6</v>
      </c>
      <c r="I74" s="388">
        <v>295.8</v>
      </c>
      <c r="J74" s="390">
        <v>207.06</v>
      </c>
      <c r="K74" s="140">
        <v>88.740000000000009</v>
      </c>
      <c r="L74" s="300">
        <v>0</v>
      </c>
      <c r="M74" s="299">
        <v>591.6</v>
      </c>
      <c r="N74" s="299">
        <v>295.8</v>
      </c>
      <c r="O74" s="140">
        <v>207.06</v>
      </c>
      <c r="P74" s="140">
        <v>88.740000000000009</v>
      </c>
    </row>
    <row r="75" spans="1:16" s="23" customFormat="1" ht="11.25">
      <c r="A75" s="576"/>
      <c r="B75" s="306" t="s">
        <v>170</v>
      </c>
      <c r="C75" s="387">
        <v>2743</v>
      </c>
      <c r="D75" s="139">
        <v>0.6</v>
      </c>
      <c r="E75" s="138">
        <v>0.4</v>
      </c>
      <c r="F75" s="138">
        <v>0.7</v>
      </c>
      <c r="G75" s="139">
        <v>0.30000000000000004</v>
      </c>
      <c r="H75" s="388">
        <v>658.32</v>
      </c>
      <c r="I75" s="388">
        <v>329.16</v>
      </c>
      <c r="J75" s="390">
        <v>230.41</v>
      </c>
      <c r="K75" s="140">
        <v>98.750000000000028</v>
      </c>
      <c r="L75" s="300">
        <v>0</v>
      </c>
      <c r="M75" s="299">
        <v>658.32</v>
      </c>
      <c r="N75" s="299">
        <v>329.16</v>
      </c>
      <c r="O75" s="140">
        <v>230.41</v>
      </c>
      <c r="P75" s="140">
        <v>98.750000000000028</v>
      </c>
    </row>
    <row r="76" spans="1:16" s="23" customFormat="1" ht="11.25">
      <c r="A76" s="576"/>
      <c r="B76" s="306" t="s">
        <v>171</v>
      </c>
      <c r="C76" s="387">
        <v>2432</v>
      </c>
      <c r="D76" s="139">
        <v>0.8</v>
      </c>
      <c r="E76" s="138">
        <v>0.2</v>
      </c>
      <c r="F76" s="138">
        <v>0.7</v>
      </c>
      <c r="G76" s="139">
        <v>0.30000000000000004</v>
      </c>
      <c r="H76" s="388">
        <v>583.67999999999995</v>
      </c>
      <c r="I76" s="388">
        <v>389.12</v>
      </c>
      <c r="J76" s="390">
        <v>136.19</v>
      </c>
      <c r="K76" s="140">
        <v>58.369999999999948</v>
      </c>
      <c r="L76" s="300">
        <v>0</v>
      </c>
      <c r="M76" s="299">
        <v>583.67999999999995</v>
      </c>
      <c r="N76" s="299">
        <v>389.12</v>
      </c>
      <c r="O76" s="140">
        <v>136.19</v>
      </c>
      <c r="P76" s="140">
        <v>58.369999999999948</v>
      </c>
    </row>
    <row r="77" spans="1:16" s="23" customFormat="1" ht="11.25">
      <c r="A77" s="576"/>
      <c r="B77" s="306" t="s">
        <v>172</v>
      </c>
      <c r="C77" s="387">
        <v>1683</v>
      </c>
      <c r="D77" s="139">
        <v>0.6</v>
      </c>
      <c r="E77" s="138">
        <v>0.4</v>
      </c>
      <c r="F77" s="138">
        <v>0.7</v>
      </c>
      <c r="G77" s="139">
        <v>0.30000000000000004</v>
      </c>
      <c r="H77" s="388">
        <v>403.92</v>
      </c>
      <c r="I77" s="388">
        <v>201.96</v>
      </c>
      <c r="J77" s="390">
        <v>141.37</v>
      </c>
      <c r="K77" s="140">
        <v>60.59</v>
      </c>
      <c r="L77" s="300">
        <v>0</v>
      </c>
      <c r="M77" s="299">
        <v>403.92</v>
      </c>
      <c r="N77" s="299">
        <v>201.96</v>
      </c>
      <c r="O77" s="140">
        <v>141.37</v>
      </c>
      <c r="P77" s="140">
        <v>60.59</v>
      </c>
    </row>
    <row r="78" spans="1:16" s="23" customFormat="1" ht="11.25">
      <c r="A78" s="576"/>
      <c r="B78" s="306" t="s">
        <v>173</v>
      </c>
      <c r="C78" s="387">
        <v>5520</v>
      </c>
      <c r="D78" s="139">
        <v>0.6</v>
      </c>
      <c r="E78" s="138">
        <v>0.4</v>
      </c>
      <c r="F78" s="138">
        <v>0.7</v>
      </c>
      <c r="G78" s="139">
        <v>0.30000000000000004</v>
      </c>
      <c r="H78" s="388">
        <v>1324.8</v>
      </c>
      <c r="I78" s="388">
        <v>662.4</v>
      </c>
      <c r="J78" s="390">
        <v>463.68</v>
      </c>
      <c r="K78" s="140">
        <v>198.71999999999997</v>
      </c>
      <c r="L78" s="300">
        <v>0</v>
      </c>
      <c r="M78" s="299">
        <v>1324.8</v>
      </c>
      <c r="N78" s="299">
        <v>662.4</v>
      </c>
      <c r="O78" s="140">
        <v>463.68</v>
      </c>
      <c r="P78" s="140">
        <v>198.71999999999997</v>
      </c>
    </row>
    <row r="79" spans="1:16" s="23" customFormat="1" ht="11.25">
      <c r="A79" s="576"/>
      <c r="B79" s="307" t="s">
        <v>174</v>
      </c>
      <c r="C79" s="395">
        <v>4305</v>
      </c>
      <c r="D79" s="139">
        <v>0.6</v>
      </c>
      <c r="E79" s="138">
        <v>0.4</v>
      </c>
      <c r="F79" s="138">
        <v>0.8</v>
      </c>
      <c r="G79" s="139">
        <v>0.19999999999999996</v>
      </c>
      <c r="H79" s="388">
        <v>1033.2</v>
      </c>
      <c r="I79" s="388">
        <v>516.6</v>
      </c>
      <c r="J79" s="390">
        <v>413.28</v>
      </c>
      <c r="K79" s="140">
        <v>103.32000000000005</v>
      </c>
      <c r="L79" s="300">
        <v>0</v>
      </c>
      <c r="M79" s="299">
        <v>1033.2</v>
      </c>
      <c r="N79" s="299">
        <v>516.6</v>
      </c>
      <c r="O79" s="140">
        <v>413.28</v>
      </c>
      <c r="P79" s="140">
        <v>103.32000000000005</v>
      </c>
    </row>
    <row r="80" spans="1:16" s="23" customFormat="1" ht="10.5">
      <c r="A80" s="576" t="s">
        <v>34</v>
      </c>
      <c r="B80" s="304" t="s">
        <v>175</v>
      </c>
      <c r="C80" s="385">
        <v>9207</v>
      </c>
      <c r="D80" s="386"/>
      <c r="E80" s="386"/>
      <c r="F80" s="141"/>
      <c r="G80" s="141"/>
      <c r="H80" s="295">
        <v>2209.6800000000003</v>
      </c>
      <c r="I80" s="295">
        <v>1384.1599999999999</v>
      </c>
      <c r="J80" s="141">
        <v>607.03</v>
      </c>
      <c r="K80" s="141">
        <v>218.49000000000009</v>
      </c>
      <c r="L80" s="295">
        <v>0</v>
      </c>
      <c r="M80" s="295">
        <v>2209.6800000000003</v>
      </c>
      <c r="N80" s="295">
        <v>1384.1599999999999</v>
      </c>
      <c r="O80" s="141">
        <v>607.03</v>
      </c>
      <c r="P80" s="141">
        <v>218.49000000000009</v>
      </c>
    </row>
    <row r="81" spans="1:16" s="23" customFormat="1" ht="21">
      <c r="A81" s="576"/>
      <c r="B81" s="306" t="s">
        <v>272</v>
      </c>
      <c r="C81" s="387">
        <v>2224</v>
      </c>
      <c r="D81" s="386"/>
      <c r="E81" s="386"/>
      <c r="F81" s="140"/>
      <c r="G81" s="140"/>
      <c r="H81" s="299">
        <v>533.76</v>
      </c>
      <c r="I81" s="299">
        <v>266.88</v>
      </c>
      <c r="J81" s="140">
        <v>160.12</v>
      </c>
      <c r="K81" s="140">
        <v>106.75999999999999</v>
      </c>
      <c r="L81" s="299">
        <v>0</v>
      </c>
      <c r="M81" s="299">
        <v>533.76</v>
      </c>
      <c r="N81" s="299">
        <v>266.88</v>
      </c>
      <c r="O81" s="140">
        <v>160.12</v>
      </c>
      <c r="P81" s="140">
        <v>106.75999999999999</v>
      </c>
    </row>
    <row r="82" spans="1:16" s="23" customFormat="1" ht="11.25">
      <c r="A82" s="576"/>
      <c r="B82" s="176" t="s">
        <v>176</v>
      </c>
      <c r="C82" s="387">
        <v>0</v>
      </c>
      <c r="D82" s="139">
        <v>0.6</v>
      </c>
      <c r="E82" s="138">
        <v>0.4</v>
      </c>
      <c r="F82" s="138"/>
      <c r="G82" s="139">
        <v>1</v>
      </c>
      <c r="H82" s="388">
        <v>0</v>
      </c>
      <c r="I82" s="388">
        <v>0</v>
      </c>
      <c r="J82" s="390">
        <v>0</v>
      </c>
      <c r="K82" s="140">
        <v>0</v>
      </c>
      <c r="L82" s="300">
        <v>0</v>
      </c>
      <c r="M82" s="299">
        <v>0</v>
      </c>
      <c r="N82" s="299">
        <v>0</v>
      </c>
      <c r="O82" s="140">
        <v>0</v>
      </c>
      <c r="P82" s="140">
        <v>0</v>
      </c>
    </row>
    <row r="83" spans="1:16" s="23" customFormat="1" ht="11.25">
      <c r="A83" s="576"/>
      <c r="B83" s="309" t="s">
        <v>177</v>
      </c>
      <c r="C83" s="387">
        <v>1422</v>
      </c>
      <c r="D83" s="139">
        <v>0.6</v>
      </c>
      <c r="E83" s="138">
        <v>0.2</v>
      </c>
      <c r="F83" s="138">
        <v>0.6</v>
      </c>
      <c r="G83" s="139">
        <v>0.4</v>
      </c>
      <c r="H83" s="388">
        <v>341.28</v>
      </c>
      <c r="I83" s="388">
        <v>170.64</v>
      </c>
      <c r="J83" s="390">
        <v>102.38</v>
      </c>
      <c r="K83" s="140">
        <v>68.259999999999991</v>
      </c>
      <c r="L83" s="300">
        <v>0</v>
      </c>
      <c r="M83" s="299">
        <v>341.28</v>
      </c>
      <c r="N83" s="299">
        <v>170.64</v>
      </c>
      <c r="O83" s="140">
        <v>102.38</v>
      </c>
      <c r="P83" s="140">
        <v>68.259999999999991</v>
      </c>
    </row>
    <row r="84" spans="1:16" s="23" customFormat="1" ht="11.25">
      <c r="A84" s="576"/>
      <c r="B84" s="309" t="s">
        <v>178</v>
      </c>
      <c r="C84" s="395">
        <v>802</v>
      </c>
      <c r="D84" s="139">
        <v>0.6</v>
      </c>
      <c r="E84" s="138">
        <v>0.2</v>
      </c>
      <c r="F84" s="138">
        <v>0.6</v>
      </c>
      <c r="G84" s="139">
        <v>0.4</v>
      </c>
      <c r="H84" s="388">
        <v>192.48</v>
      </c>
      <c r="I84" s="388">
        <v>96.24</v>
      </c>
      <c r="J84" s="390">
        <v>57.74</v>
      </c>
      <c r="K84" s="140">
        <v>38.499999999999993</v>
      </c>
      <c r="L84" s="300">
        <v>0</v>
      </c>
      <c r="M84" s="299">
        <v>192.48</v>
      </c>
      <c r="N84" s="299">
        <v>96.24</v>
      </c>
      <c r="O84" s="140">
        <v>57.74</v>
      </c>
      <c r="P84" s="140">
        <v>38.499999999999993</v>
      </c>
    </row>
    <row r="85" spans="1:16" s="23" customFormat="1" ht="11.25">
      <c r="A85" s="576"/>
      <c r="B85" s="307" t="s">
        <v>179</v>
      </c>
      <c r="C85" s="395">
        <v>4462</v>
      </c>
      <c r="D85" s="139">
        <v>0.8</v>
      </c>
      <c r="E85" s="138">
        <v>0.2</v>
      </c>
      <c r="F85" s="138">
        <v>0.8</v>
      </c>
      <c r="G85" s="139">
        <v>0.19999999999999996</v>
      </c>
      <c r="H85" s="388">
        <v>1070.8800000000001</v>
      </c>
      <c r="I85" s="388">
        <v>713.92</v>
      </c>
      <c r="J85" s="390">
        <v>285.57</v>
      </c>
      <c r="K85" s="140">
        <v>71.390000000000157</v>
      </c>
      <c r="L85" s="300">
        <v>0</v>
      </c>
      <c r="M85" s="299">
        <v>1070.8800000000001</v>
      </c>
      <c r="N85" s="299">
        <v>713.92</v>
      </c>
      <c r="O85" s="140">
        <v>285.57</v>
      </c>
      <c r="P85" s="140">
        <v>71.390000000000157</v>
      </c>
    </row>
    <row r="86" spans="1:16" s="23" customFormat="1" ht="11.25">
      <c r="A86" s="576"/>
      <c r="B86" s="307" t="s">
        <v>180</v>
      </c>
      <c r="C86" s="387">
        <v>2521</v>
      </c>
      <c r="D86" s="139">
        <v>0.8</v>
      </c>
      <c r="E86" s="138">
        <v>0.2</v>
      </c>
      <c r="F86" s="138">
        <v>0.8</v>
      </c>
      <c r="G86" s="139">
        <v>0.19999999999999996</v>
      </c>
      <c r="H86" s="388">
        <v>605.04</v>
      </c>
      <c r="I86" s="388">
        <v>403.36</v>
      </c>
      <c r="J86" s="390">
        <v>161.34</v>
      </c>
      <c r="K86" s="140">
        <v>40.339999999999947</v>
      </c>
      <c r="L86" s="300">
        <v>0</v>
      </c>
      <c r="M86" s="299">
        <v>605.04</v>
      </c>
      <c r="N86" s="299">
        <v>403.36</v>
      </c>
      <c r="O86" s="140">
        <v>161.34</v>
      </c>
      <c r="P86" s="140">
        <v>40.339999999999947</v>
      </c>
    </row>
    <row r="87" spans="1:16" s="23" customFormat="1" ht="10.5">
      <c r="A87" s="576" t="s">
        <v>38</v>
      </c>
      <c r="B87" s="304" t="s">
        <v>181</v>
      </c>
      <c r="C87" s="385">
        <v>24713</v>
      </c>
      <c r="D87" s="386"/>
      <c r="E87" s="386"/>
      <c r="F87" s="141"/>
      <c r="G87" s="141"/>
      <c r="H87" s="295">
        <v>5931.1200000000008</v>
      </c>
      <c r="I87" s="295">
        <v>3343.6000000000004</v>
      </c>
      <c r="J87" s="141">
        <v>1359.53</v>
      </c>
      <c r="K87" s="141">
        <v>1227.99</v>
      </c>
      <c r="L87" s="295">
        <v>0</v>
      </c>
      <c r="M87" s="295">
        <v>5931.1200000000008</v>
      </c>
      <c r="N87" s="295">
        <v>3343.6000000000004</v>
      </c>
      <c r="O87" s="141">
        <v>1359.53</v>
      </c>
      <c r="P87" s="141">
        <v>1227.99</v>
      </c>
    </row>
    <row r="88" spans="1:16" s="23" customFormat="1" ht="21">
      <c r="A88" s="576"/>
      <c r="B88" s="306" t="s">
        <v>273</v>
      </c>
      <c r="C88" s="387">
        <v>11315</v>
      </c>
      <c r="D88" s="386"/>
      <c r="E88" s="386"/>
      <c r="F88" s="140"/>
      <c r="G88" s="140"/>
      <c r="H88" s="299">
        <v>2715.6000000000004</v>
      </c>
      <c r="I88" s="299">
        <v>1357.8000000000002</v>
      </c>
      <c r="J88" s="140">
        <v>456.6</v>
      </c>
      <c r="K88" s="140">
        <v>901.2</v>
      </c>
      <c r="L88" s="299">
        <v>0</v>
      </c>
      <c r="M88" s="299">
        <v>2715.6000000000004</v>
      </c>
      <c r="N88" s="299">
        <v>1357.8000000000002</v>
      </c>
      <c r="O88" s="140">
        <v>456.6</v>
      </c>
      <c r="P88" s="140">
        <v>901.2</v>
      </c>
    </row>
    <row r="89" spans="1:16" s="23" customFormat="1" ht="11.25">
      <c r="A89" s="576"/>
      <c r="B89" s="176" t="s">
        <v>182</v>
      </c>
      <c r="C89" s="387">
        <v>3705</v>
      </c>
      <c r="D89" s="139">
        <v>0.6</v>
      </c>
      <c r="E89" s="138">
        <v>0.4</v>
      </c>
      <c r="F89" s="138"/>
      <c r="G89" s="139">
        <v>1</v>
      </c>
      <c r="H89" s="388">
        <v>889.2</v>
      </c>
      <c r="I89" s="388">
        <v>444.6</v>
      </c>
      <c r="J89" s="390">
        <v>0</v>
      </c>
      <c r="K89" s="140">
        <v>444.6</v>
      </c>
      <c r="L89" s="300">
        <v>0</v>
      </c>
      <c r="M89" s="299">
        <v>889.2</v>
      </c>
      <c r="N89" s="299">
        <v>444.6</v>
      </c>
      <c r="O89" s="140">
        <v>0</v>
      </c>
      <c r="P89" s="140">
        <v>444.6</v>
      </c>
    </row>
    <row r="90" spans="1:16" s="23" customFormat="1" ht="11.25">
      <c r="A90" s="576"/>
      <c r="B90" s="176" t="s">
        <v>183</v>
      </c>
      <c r="C90" s="387">
        <v>1703</v>
      </c>
      <c r="D90" s="139">
        <v>0.6</v>
      </c>
      <c r="E90" s="138">
        <v>0.4</v>
      </c>
      <c r="F90" s="138">
        <v>0.5</v>
      </c>
      <c r="G90" s="139">
        <v>0.5</v>
      </c>
      <c r="H90" s="388">
        <v>408.72</v>
      </c>
      <c r="I90" s="388">
        <v>204.36</v>
      </c>
      <c r="J90" s="390">
        <v>102.18</v>
      </c>
      <c r="K90" s="140">
        <v>102.18</v>
      </c>
      <c r="L90" s="300">
        <v>0</v>
      </c>
      <c r="M90" s="299">
        <v>408.72</v>
      </c>
      <c r="N90" s="299">
        <v>204.36</v>
      </c>
      <c r="O90" s="140">
        <v>102.18</v>
      </c>
      <c r="P90" s="140">
        <v>102.18</v>
      </c>
    </row>
    <row r="91" spans="1:16" s="23" customFormat="1" ht="11.25">
      <c r="A91" s="576"/>
      <c r="B91" s="176" t="s">
        <v>184</v>
      </c>
      <c r="C91" s="387">
        <v>5907</v>
      </c>
      <c r="D91" s="139">
        <v>0.6</v>
      </c>
      <c r="E91" s="138">
        <v>0.4</v>
      </c>
      <c r="F91" s="138">
        <v>0.5</v>
      </c>
      <c r="G91" s="139">
        <v>0.5</v>
      </c>
      <c r="H91" s="388">
        <v>1417.68</v>
      </c>
      <c r="I91" s="388">
        <v>708.84</v>
      </c>
      <c r="J91" s="390">
        <v>354.42</v>
      </c>
      <c r="K91" s="140">
        <v>354.42</v>
      </c>
      <c r="L91" s="300">
        <v>0</v>
      </c>
      <c r="M91" s="299">
        <v>1417.68</v>
      </c>
      <c r="N91" s="299">
        <v>708.84</v>
      </c>
      <c r="O91" s="140">
        <v>354.42</v>
      </c>
      <c r="P91" s="140">
        <v>354.42</v>
      </c>
    </row>
    <row r="92" spans="1:16" s="23" customFormat="1" ht="11.25">
      <c r="A92" s="576"/>
      <c r="B92" s="306" t="s">
        <v>186</v>
      </c>
      <c r="C92" s="387">
        <v>2418</v>
      </c>
      <c r="D92" s="139">
        <v>0.8</v>
      </c>
      <c r="E92" s="138">
        <v>0.2</v>
      </c>
      <c r="F92" s="138">
        <v>0.7</v>
      </c>
      <c r="G92" s="139">
        <v>0.30000000000000004</v>
      </c>
      <c r="H92" s="388">
        <v>580.32000000000005</v>
      </c>
      <c r="I92" s="388">
        <v>386.88</v>
      </c>
      <c r="J92" s="390">
        <v>135.41</v>
      </c>
      <c r="K92" s="140">
        <v>58.030000000000058</v>
      </c>
      <c r="L92" s="300">
        <v>0</v>
      </c>
      <c r="M92" s="299">
        <v>580.32000000000005</v>
      </c>
      <c r="N92" s="299">
        <v>386.88</v>
      </c>
      <c r="O92" s="140">
        <v>135.41</v>
      </c>
      <c r="P92" s="140">
        <v>58.030000000000058</v>
      </c>
    </row>
    <row r="93" spans="1:16" s="23" customFormat="1" ht="11.25">
      <c r="A93" s="576"/>
      <c r="B93" s="306" t="s">
        <v>187</v>
      </c>
      <c r="C93" s="387">
        <v>1768</v>
      </c>
      <c r="D93" s="139">
        <v>0.8</v>
      </c>
      <c r="E93" s="138">
        <v>0.2</v>
      </c>
      <c r="F93" s="138">
        <v>0.7</v>
      </c>
      <c r="G93" s="139">
        <v>0.30000000000000004</v>
      </c>
      <c r="H93" s="388">
        <v>424.32</v>
      </c>
      <c r="I93" s="388">
        <v>282.88</v>
      </c>
      <c r="J93" s="390">
        <v>99.01</v>
      </c>
      <c r="K93" s="140">
        <v>42.429999999999993</v>
      </c>
      <c r="L93" s="300">
        <v>0</v>
      </c>
      <c r="M93" s="299">
        <v>424.32</v>
      </c>
      <c r="N93" s="299">
        <v>282.88</v>
      </c>
      <c r="O93" s="140">
        <v>99.01</v>
      </c>
      <c r="P93" s="140">
        <v>42.429999999999993</v>
      </c>
    </row>
    <row r="94" spans="1:16" s="23" customFormat="1" ht="11.25">
      <c r="A94" s="576"/>
      <c r="B94" s="306" t="s">
        <v>188</v>
      </c>
      <c r="C94" s="394">
        <v>3947</v>
      </c>
      <c r="D94" s="139">
        <v>0.6</v>
      </c>
      <c r="E94" s="138">
        <v>0.4</v>
      </c>
      <c r="F94" s="138">
        <v>0.7</v>
      </c>
      <c r="G94" s="139">
        <v>0.30000000000000004</v>
      </c>
      <c r="H94" s="388">
        <v>947.28</v>
      </c>
      <c r="I94" s="388">
        <v>473.64</v>
      </c>
      <c r="J94" s="390">
        <v>331.55</v>
      </c>
      <c r="K94" s="140">
        <v>142.08999999999997</v>
      </c>
      <c r="L94" s="300">
        <v>0</v>
      </c>
      <c r="M94" s="299">
        <v>947.28</v>
      </c>
      <c r="N94" s="299">
        <v>473.64</v>
      </c>
      <c r="O94" s="140">
        <v>331.55</v>
      </c>
      <c r="P94" s="140">
        <v>142.08999999999997</v>
      </c>
    </row>
    <row r="95" spans="1:16" s="23" customFormat="1" ht="11.25">
      <c r="A95" s="576"/>
      <c r="B95" s="307" t="s">
        <v>189</v>
      </c>
      <c r="C95" s="395">
        <v>5265</v>
      </c>
      <c r="D95" s="139">
        <v>0.8</v>
      </c>
      <c r="E95" s="138">
        <v>0.2</v>
      </c>
      <c r="F95" s="138">
        <v>0.8</v>
      </c>
      <c r="G95" s="139">
        <v>0.19999999999999996</v>
      </c>
      <c r="H95" s="388">
        <v>1263.5999999999999</v>
      </c>
      <c r="I95" s="388">
        <v>842.4</v>
      </c>
      <c r="J95" s="390">
        <v>336.96</v>
      </c>
      <c r="K95" s="140">
        <v>84.239999999999952</v>
      </c>
      <c r="L95" s="300">
        <v>0</v>
      </c>
      <c r="M95" s="299">
        <v>1263.5999999999999</v>
      </c>
      <c r="N95" s="299">
        <v>842.4</v>
      </c>
      <c r="O95" s="140">
        <v>336.96</v>
      </c>
      <c r="P95" s="140">
        <v>84.239999999999952</v>
      </c>
    </row>
    <row r="96" spans="1:16" s="23" customFormat="1" ht="10.5">
      <c r="A96" s="576" t="s">
        <v>42</v>
      </c>
      <c r="B96" s="304" t="s">
        <v>190</v>
      </c>
      <c r="C96" s="385">
        <v>61965</v>
      </c>
      <c r="D96" s="386"/>
      <c r="E96" s="386"/>
      <c r="F96" s="141"/>
      <c r="G96" s="141"/>
      <c r="H96" s="295">
        <v>14871.600000000004</v>
      </c>
      <c r="I96" s="295">
        <v>8584.9600000000009</v>
      </c>
      <c r="J96" s="141">
        <v>3377.7999999999997</v>
      </c>
      <c r="K96" s="141">
        <v>2908.8399999999997</v>
      </c>
      <c r="L96" s="295">
        <v>0</v>
      </c>
      <c r="M96" s="295">
        <v>14871.600000000004</v>
      </c>
      <c r="N96" s="295">
        <v>8584.9600000000009</v>
      </c>
      <c r="O96" s="141">
        <v>3377.7999999999997</v>
      </c>
      <c r="P96" s="141">
        <v>2908.8399999999997</v>
      </c>
    </row>
    <row r="97" spans="1:16" s="23" customFormat="1" ht="21">
      <c r="A97" s="576"/>
      <c r="B97" s="306" t="s">
        <v>274</v>
      </c>
      <c r="C97" s="387">
        <v>23598</v>
      </c>
      <c r="D97" s="386"/>
      <c r="E97" s="386"/>
      <c r="F97" s="140"/>
      <c r="G97" s="140"/>
      <c r="H97" s="299">
        <v>5663.52</v>
      </c>
      <c r="I97" s="299">
        <v>2831.76</v>
      </c>
      <c r="J97" s="140">
        <v>823.16000000000008</v>
      </c>
      <c r="K97" s="140">
        <v>2008.6000000000001</v>
      </c>
      <c r="L97" s="299">
        <v>0</v>
      </c>
      <c r="M97" s="299">
        <v>5663.52</v>
      </c>
      <c r="N97" s="299">
        <v>2831.76</v>
      </c>
      <c r="O97" s="140">
        <v>823.16000000000008</v>
      </c>
      <c r="P97" s="140">
        <v>2008.6000000000001</v>
      </c>
    </row>
    <row r="98" spans="1:16" s="23" customFormat="1" ht="11.25">
      <c r="A98" s="576"/>
      <c r="B98" s="176" t="s">
        <v>191</v>
      </c>
      <c r="C98" s="387">
        <v>8760</v>
      </c>
      <c r="D98" s="139">
        <v>0.6</v>
      </c>
      <c r="E98" s="138">
        <v>0.4</v>
      </c>
      <c r="F98" s="138"/>
      <c r="G98" s="139">
        <v>1</v>
      </c>
      <c r="H98" s="388">
        <v>2102.4</v>
      </c>
      <c r="I98" s="388">
        <v>1051.2</v>
      </c>
      <c r="J98" s="390">
        <v>0</v>
      </c>
      <c r="K98" s="140">
        <v>1051.2</v>
      </c>
      <c r="L98" s="300">
        <v>0</v>
      </c>
      <c r="M98" s="299">
        <v>2102.4</v>
      </c>
      <c r="N98" s="299">
        <v>1051.2</v>
      </c>
      <c r="O98" s="140">
        <v>0</v>
      </c>
      <c r="P98" s="140">
        <v>1051.2</v>
      </c>
    </row>
    <row r="99" spans="1:16" s="23" customFormat="1" ht="11.25">
      <c r="A99" s="576"/>
      <c r="B99" s="176" t="s">
        <v>192</v>
      </c>
      <c r="C99" s="387">
        <v>9245</v>
      </c>
      <c r="D99" s="139">
        <v>0.6</v>
      </c>
      <c r="E99" s="138">
        <v>0.4</v>
      </c>
      <c r="F99" s="138">
        <v>0.5</v>
      </c>
      <c r="G99" s="139">
        <v>0.5</v>
      </c>
      <c r="H99" s="388">
        <v>2218.8000000000002</v>
      </c>
      <c r="I99" s="388">
        <v>1109.4000000000001</v>
      </c>
      <c r="J99" s="390">
        <v>554.70000000000005</v>
      </c>
      <c r="K99" s="140">
        <v>554.70000000000005</v>
      </c>
      <c r="L99" s="300">
        <v>0</v>
      </c>
      <c r="M99" s="299">
        <v>2218.8000000000002</v>
      </c>
      <c r="N99" s="299">
        <v>1109.4000000000001</v>
      </c>
      <c r="O99" s="140">
        <v>554.70000000000005</v>
      </c>
      <c r="P99" s="140">
        <v>554.70000000000005</v>
      </c>
    </row>
    <row r="100" spans="1:16" s="23" customFormat="1" ht="11.25">
      <c r="A100" s="576"/>
      <c r="B100" s="176" t="s">
        <v>193</v>
      </c>
      <c r="C100" s="387">
        <v>5593</v>
      </c>
      <c r="D100" s="139">
        <v>0.6</v>
      </c>
      <c r="E100" s="138">
        <v>0.4</v>
      </c>
      <c r="F100" s="138">
        <v>0.4</v>
      </c>
      <c r="G100" s="139">
        <v>0.6</v>
      </c>
      <c r="H100" s="388">
        <v>1342.32</v>
      </c>
      <c r="I100" s="388">
        <v>671.16</v>
      </c>
      <c r="J100" s="390">
        <v>268.45999999999998</v>
      </c>
      <c r="K100" s="140">
        <v>402.7</v>
      </c>
      <c r="L100" s="300">
        <v>0</v>
      </c>
      <c r="M100" s="299">
        <v>1342.32</v>
      </c>
      <c r="N100" s="299">
        <v>671.16</v>
      </c>
      <c r="O100" s="140">
        <v>268.45999999999998</v>
      </c>
      <c r="P100" s="140">
        <v>402.7</v>
      </c>
    </row>
    <row r="101" spans="1:16" s="23" customFormat="1" ht="11.25">
      <c r="A101" s="576"/>
      <c r="B101" s="306" t="s">
        <v>194</v>
      </c>
      <c r="C101" s="387">
        <v>2750</v>
      </c>
      <c r="D101" s="139">
        <v>0.6</v>
      </c>
      <c r="E101" s="138">
        <v>0.4</v>
      </c>
      <c r="F101" s="138">
        <v>0.7</v>
      </c>
      <c r="G101" s="139">
        <v>0.30000000000000004</v>
      </c>
      <c r="H101" s="388">
        <v>660</v>
      </c>
      <c r="I101" s="388">
        <v>330</v>
      </c>
      <c r="J101" s="390">
        <v>231</v>
      </c>
      <c r="K101" s="140">
        <v>99</v>
      </c>
      <c r="L101" s="300">
        <v>0</v>
      </c>
      <c r="M101" s="299">
        <v>660</v>
      </c>
      <c r="N101" s="299">
        <v>330</v>
      </c>
      <c r="O101" s="140">
        <v>231</v>
      </c>
      <c r="P101" s="140">
        <v>99</v>
      </c>
    </row>
    <row r="102" spans="1:16" s="23" customFormat="1" ht="11.25">
      <c r="A102" s="576"/>
      <c r="B102" s="306" t="s">
        <v>195</v>
      </c>
      <c r="C102" s="387">
        <v>5617</v>
      </c>
      <c r="D102" s="139">
        <v>0.6</v>
      </c>
      <c r="E102" s="138">
        <v>0.4</v>
      </c>
      <c r="F102" s="138">
        <v>0.7</v>
      </c>
      <c r="G102" s="139">
        <v>0.30000000000000004</v>
      </c>
      <c r="H102" s="388">
        <v>1348.08</v>
      </c>
      <c r="I102" s="388">
        <v>674.04</v>
      </c>
      <c r="J102" s="390">
        <v>471.83</v>
      </c>
      <c r="K102" s="140">
        <v>202.20999999999998</v>
      </c>
      <c r="L102" s="300">
        <v>0</v>
      </c>
      <c r="M102" s="299">
        <v>1348.08</v>
      </c>
      <c r="N102" s="299">
        <v>674.04</v>
      </c>
      <c r="O102" s="140">
        <v>471.83</v>
      </c>
      <c r="P102" s="140">
        <v>202.20999999999998</v>
      </c>
    </row>
    <row r="103" spans="1:16" s="23" customFormat="1" ht="11.25">
      <c r="A103" s="576"/>
      <c r="B103" s="307" t="s">
        <v>196</v>
      </c>
      <c r="C103" s="387">
        <v>5538</v>
      </c>
      <c r="D103" s="139">
        <v>0.8</v>
      </c>
      <c r="E103" s="138">
        <v>0.2</v>
      </c>
      <c r="F103" s="138">
        <v>0.8</v>
      </c>
      <c r="G103" s="139">
        <v>0.19999999999999996</v>
      </c>
      <c r="H103" s="388">
        <v>1329.12</v>
      </c>
      <c r="I103" s="388">
        <v>886.08</v>
      </c>
      <c r="J103" s="390">
        <v>354.43</v>
      </c>
      <c r="K103" s="140">
        <v>88.609999999999843</v>
      </c>
      <c r="L103" s="300">
        <v>0</v>
      </c>
      <c r="M103" s="299">
        <v>1329.12</v>
      </c>
      <c r="N103" s="299">
        <v>886.08</v>
      </c>
      <c r="O103" s="140">
        <v>354.43</v>
      </c>
      <c r="P103" s="140">
        <v>88.609999999999843</v>
      </c>
    </row>
    <row r="104" spans="1:16" s="23" customFormat="1" ht="11.25">
      <c r="A104" s="576"/>
      <c r="B104" s="307" t="s">
        <v>197</v>
      </c>
      <c r="C104" s="387">
        <v>2180</v>
      </c>
      <c r="D104" s="139">
        <v>0.8</v>
      </c>
      <c r="E104" s="138">
        <v>0.2</v>
      </c>
      <c r="F104" s="138">
        <v>0.8</v>
      </c>
      <c r="G104" s="139">
        <v>0.19999999999999996</v>
      </c>
      <c r="H104" s="388">
        <v>523.20000000000005</v>
      </c>
      <c r="I104" s="388">
        <v>348.8</v>
      </c>
      <c r="J104" s="390">
        <v>139.52000000000001</v>
      </c>
      <c r="K104" s="140">
        <v>34.880000000000024</v>
      </c>
      <c r="L104" s="300">
        <v>0</v>
      </c>
      <c r="M104" s="299">
        <v>523.20000000000005</v>
      </c>
      <c r="N104" s="299">
        <v>348.8</v>
      </c>
      <c r="O104" s="140">
        <v>139.52000000000001</v>
      </c>
      <c r="P104" s="140">
        <v>34.880000000000024</v>
      </c>
    </row>
    <row r="105" spans="1:16" s="23" customFormat="1" ht="11.25">
      <c r="A105" s="576"/>
      <c r="B105" s="307" t="s">
        <v>198</v>
      </c>
      <c r="C105" s="387">
        <v>5106</v>
      </c>
      <c r="D105" s="139">
        <v>0.8</v>
      </c>
      <c r="E105" s="138">
        <v>0.2</v>
      </c>
      <c r="F105" s="138">
        <v>0.8</v>
      </c>
      <c r="G105" s="139">
        <v>0.19999999999999996</v>
      </c>
      <c r="H105" s="388">
        <v>1225.44</v>
      </c>
      <c r="I105" s="388">
        <v>816.96</v>
      </c>
      <c r="J105" s="390">
        <v>326.77999999999997</v>
      </c>
      <c r="K105" s="140">
        <v>81.700000000000045</v>
      </c>
      <c r="L105" s="300">
        <v>0</v>
      </c>
      <c r="M105" s="299">
        <v>1225.44</v>
      </c>
      <c r="N105" s="299">
        <v>816.96</v>
      </c>
      <c r="O105" s="140">
        <v>326.77999999999997</v>
      </c>
      <c r="P105" s="140">
        <v>81.700000000000045</v>
      </c>
    </row>
    <row r="106" spans="1:16" s="23" customFormat="1" ht="11.25">
      <c r="A106" s="576"/>
      <c r="B106" s="306" t="s">
        <v>199</v>
      </c>
      <c r="C106" s="387">
        <v>4841</v>
      </c>
      <c r="D106" s="139">
        <v>0.8</v>
      </c>
      <c r="E106" s="138">
        <v>0.2</v>
      </c>
      <c r="F106" s="138">
        <v>0.7</v>
      </c>
      <c r="G106" s="139">
        <v>0.30000000000000004</v>
      </c>
      <c r="H106" s="388">
        <v>1161.8399999999999</v>
      </c>
      <c r="I106" s="388">
        <v>774.56</v>
      </c>
      <c r="J106" s="390">
        <v>271.10000000000002</v>
      </c>
      <c r="K106" s="140">
        <v>116.17999999999995</v>
      </c>
      <c r="L106" s="300">
        <v>0</v>
      </c>
      <c r="M106" s="299">
        <v>1161.8399999999999</v>
      </c>
      <c r="N106" s="299">
        <v>774.56</v>
      </c>
      <c r="O106" s="140">
        <v>271.10000000000002</v>
      </c>
      <c r="P106" s="140">
        <v>116.17999999999995</v>
      </c>
    </row>
    <row r="107" spans="1:16" s="23" customFormat="1" ht="11.25">
      <c r="A107" s="576"/>
      <c r="B107" s="307" t="s">
        <v>200</v>
      </c>
      <c r="C107" s="387">
        <v>2297</v>
      </c>
      <c r="D107" s="139">
        <v>0.8</v>
      </c>
      <c r="E107" s="138">
        <v>0.2</v>
      </c>
      <c r="F107" s="138">
        <v>0.8</v>
      </c>
      <c r="G107" s="139">
        <v>0.19999999999999996</v>
      </c>
      <c r="H107" s="388">
        <v>551.28</v>
      </c>
      <c r="I107" s="388">
        <v>367.52</v>
      </c>
      <c r="J107" s="390">
        <v>147.01</v>
      </c>
      <c r="K107" s="140">
        <v>36.75</v>
      </c>
      <c r="L107" s="300">
        <v>0</v>
      </c>
      <c r="M107" s="299">
        <v>551.28</v>
      </c>
      <c r="N107" s="299">
        <v>367.52</v>
      </c>
      <c r="O107" s="140">
        <v>147.01</v>
      </c>
      <c r="P107" s="140">
        <v>36.75</v>
      </c>
    </row>
    <row r="108" spans="1:16" s="23" customFormat="1" ht="11.25">
      <c r="A108" s="576"/>
      <c r="B108" s="307" t="s">
        <v>201</v>
      </c>
      <c r="C108" s="387">
        <v>1271</v>
      </c>
      <c r="D108" s="139">
        <v>0.6</v>
      </c>
      <c r="E108" s="138">
        <v>0.4</v>
      </c>
      <c r="F108" s="138">
        <v>0.8</v>
      </c>
      <c r="G108" s="139">
        <v>0.19999999999999996</v>
      </c>
      <c r="H108" s="388">
        <v>305.04000000000002</v>
      </c>
      <c r="I108" s="388">
        <v>152.52000000000001</v>
      </c>
      <c r="J108" s="390">
        <v>122.02</v>
      </c>
      <c r="K108" s="140">
        <v>30.500000000000014</v>
      </c>
      <c r="L108" s="300">
        <v>0</v>
      </c>
      <c r="M108" s="299">
        <v>305.04000000000002</v>
      </c>
      <c r="N108" s="299">
        <v>152.52000000000001</v>
      </c>
      <c r="O108" s="140">
        <v>122.02</v>
      </c>
      <c r="P108" s="140">
        <v>30.500000000000014</v>
      </c>
    </row>
    <row r="109" spans="1:16" s="23" customFormat="1" ht="11.25">
      <c r="A109" s="576"/>
      <c r="B109" s="306" t="s">
        <v>202</v>
      </c>
      <c r="C109" s="387">
        <v>8767</v>
      </c>
      <c r="D109" s="139">
        <v>0.8</v>
      </c>
      <c r="E109" s="138">
        <v>0.2</v>
      </c>
      <c r="F109" s="138">
        <v>0.7</v>
      </c>
      <c r="G109" s="139">
        <v>0.30000000000000004</v>
      </c>
      <c r="H109" s="388">
        <v>2104.08</v>
      </c>
      <c r="I109" s="388">
        <v>1402.72</v>
      </c>
      <c r="J109" s="390">
        <v>490.95</v>
      </c>
      <c r="K109" s="140">
        <v>210.40999999999991</v>
      </c>
      <c r="L109" s="300">
        <v>0</v>
      </c>
      <c r="M109" s="299">
        <v>2104.08</v>
      </c>
      <c r="N109" s="299">
        <v>1402.72</v>
      </c>
      <c r="O109" s="140">
        <v>490.95</v>
      </c>
      <c r="P109" s="140">
        <v>210.40999999999991</v>
      </c>
    </row>
    <row r="110" spans="1:16" s="23" customFormat="1" ht="10.5">
      <c r="A110" s="576" t="s">
        <v>46</v>
      </c>
      <c r="B110" s="304" t="s">
        <v>203</v>
      </c>
      <c r="C110" s="385">
        <v>34630</v>
      </c>
      <c r="D110" s="386"/>
      <c r="E110" s="386"/>
      <c r="F110" s="141"/>
      <c r="G110" s="141"/>
      <c r="H110" s="295">
        <v>8311.1999999999989</v>
      </c>
      <c r="I110" s="295">
        <v>4522.6000000000004</v>
      </c>
      <c r="J110" s="141">
        <v>1990.26</v>
      </c>
      <c r="K110" s="141">
        <v>1798.3400000000004</v>
      </c>
      <c r="L110" s="295">
        <v>0</v>
      </c>
      <c r="M110" s="295">
        <v>8311.1999999999989</v>
      </c>
      <c r="N110" s="295">
        <v>4522.6000000000004</v>
      </c>
      <c r="O110" s="141">
        <v>1990.26</v>
      </c>
      <c r="P110" s="141">
        <v>1798.3400000000004</v>
      </c>
    </row>
    <row r="111" spans="1:16" s="23" customFormat="1" ht="21">
      <c r="A111" s="576"/>
      <c r="B111" s="306" t="s">
        <v>275</v>
      </c>
      <c r="C111" s="387">
        <v>12647</v>
      </c>
      <c r="D111" s="386"/>
      <c r="E111" s="386"/>
      <c r="F111" s="140"/>
      <c r="G111" s="140"/>
      <c r="H111" s="299">
        <v>3035.28</v>
      </c>
      <c r="I111" s="299">
        <v>1517.64</v>
      </c>
      <c r="J111" s="140">
        <v>307.20000000000005</v>
      </c>
      <c r="K111" s="140">
        <v>1210.44</v>
      </c>
      <c r="L111" s="299">
        <v>0</v>
      </c>
      <c r="M111" s="299">
        <v>3035.28</v>
      </c>
      <c r="N111" s="299">
        <v>1517.64</v>
      </c>
      <c r="O111" s="140">
        <v>307.20000000000005</v>
      </c>
      <c r="P111" s="140">
        <v>1210.44</v>
      </c>
    </row>
    <row r="112" spans="1:16" s="23" customFormat="1" ht="11.25">
      <c r="A112" s="576"/>
      <c r="B112" s="176" t="s">
        <v>204</v>
      </c>
      <c r="C112" s="387">
        <v>6247</v>
      </c>
      <c r="D112" s="139">
        <v>0.6</v>
      </c>
      <c r="E112" s="138">
        <v>0.4</v>
      </c>
      <c r="F112" s="138"/>
      <c r="G112" s="139">
        <v>1</v>
      </c>
      <c r="H112" s="388">
        <v>1499.28</v>
      </c>
      <c r="I112" s="388">
        <v>749.64</v>
      </c>
      <c r="J112" s="390">
        <v>0</v>
      </c>
      <c r="K112" s="140">
        <v>749.64</v>
      </c>
      <c r="L112" s="300">
        <v>0</v>
      </c>
      <c r="M112" s="299">
        <v>1499.28</v>
      </c>
      <c r="N112" s="299">
        <v>749.64</v>
      </c>
      <c r="O112" s="140">
        <v>0</v>
      </c>
      <c r="P112" s="140">
        <v>749.64</v>
      </c>
    </row>
    <row r="113" spans="1:16" s="23" customFormat="1" ht="11.25">
      <c r="A113" s="576"/>
      <c r="B113" s="176" t="s">
        <v>205</v>
      </c>
      <c r="C113" s="387">
        <v>3634</v>
      </c>
      <c r="D113" s="139">
        <v>0.6</v>
      </c>
      <c r="E113" s="138">
        <v>0.4</v>
      </c>
      <c r="F113" s="138">
        <v>0.4</v>
      </c>
      <c r="G113" s="139">
        <v>0.6</v>
      </c>
      <c r="H113" s="388">
        <v>872.16</v>
      </c>
      <c r="I113" s="388">
        <v>436.08</v>
      </c>
      <c r="J113" s="390">
        <v>174.43</v>
      </c>
      <c r="K113" s="140">
        <v>261.64999999999998</v>
      </c>
      <c r="L113" s="300">
        <v>0</v>
      </c>
      <c r="M113" s="299">
        <v>872.16</v>
      </c>
      <c r="N113" s="299">
        <v>436.08</v>
      </c>
      <c r="O113" s="140">
        <v>174.43</v>
      </c>
      <c r="P113" s="140">
        <v>261.64999999999998</v>
      </c>
    </row>
    <row r="114" spans="1:16" s="23" customFormat="1" ht="11.25">
      <c r="A114" s="576"/>
      <c r="B114" s="176" t="s">
        <v>206</v>
      </c>
      <c r="C114" s="387">
        <v>2766</v>
      </c>
      <c r="D114" s="139">
        <v>0.6</v>
      </c>
      <c r="E114" s="138">
        <v>0.4</v>
      </c>
      <c r="F114" s="138">
        <v>0.4</v>
      </c>
      <c r="G114" s="139">
        <v>0.6</v>
      </c>
      <c r="H114" s="388">
        <v>663.84</v>
      </c>
      <c r="I114" s="388">
        <v>331.92</v>
      </c>
      <c r="J114" s="390">
        <v>132.77000000000001</v>
      </c>
      <c r="K114" s="140">
        <v>199.15</v>
      </c>
      <c r="L114" s="300">
        <v>0</v>
      </c>
      <c r="M114" s="299">
        <v>663.84</v>
      </c>
      <c r="N114" s="299">
        <v>331.92</v>
      </c>
      <c r="O114" s="140">
        <v>132.77000000000001</v>
      </c>
      <c r="P114" s="140">
        <v>199.15</v>
      </c>
    </row>
    <row r="115" spans="1:16" s="23" customFormat="1" ht="11.25">
      <c r="A115" s="576"/>
      <c r="B115" s="306" t="s">
        <v>207</v>
      </c>
      <c r="C115" s="387">
        <v>2346</v>
      </c>
      <c r="D115" s="139">
        <v>0.6</v>
      </c>
      <c r="E115" s="138">
        <v>0.4</v>
      </c>
      <c r="F115" s="138">
        <v>0.7</v>
      </c>
      <c r="G115" s="139">
        <v>0.30000000000000004</v>
      </c>
      <c r="H115" s="388">
        <v>563.04</v>
      </c>
      <c r="I115" s="388">
        <v>281.52</v>
      </c>
      <c r="J115" s="390">
        <v>197.06</v>
      </c>
      <c r="K115" s="140">
        <v>84.45999999999998</v>
      </c>
      <c r="L115" s="300">
        <v>0</v>
      </c>
      <c r="M115" s="299">
        <v>563.04</v>
      </c>
      <c r="N115" s="299">
        <v>281.52</v>
      </c>
      <c r="O115" s="140">
        <v>197.06</v>
      </c>
      <c r="P115" s="140">
        <v>84.45999999999998</v>
      </c>
    </row>
    <row r="116" spans="1:16" s="23" customFormat="1" ht="11.25">
      <c r="A116" s="576"/>
      <c r="B116" s="306" t="s">
        <v>208</v>
      </c>
      <c r="C116" s="387">
        <v>3800</v>
      </c>
      <c r="D116" s="139">
        <v>0.6</v>
      </c>
      <c r="E116" s="138">
        <v>0.4</v>
      </c>
      <c r="F116" s="138">
        <v>0.7</v>
      </c>
      <c r="G116" s="139">
        <v>0.30000000000000004</v>
      </c>
      <c r="H116" s="388">
        <v>912</v>
      </c>
      <c r="I116" s="388">
        <v>456</v>
      </c>
      <c r="J116" s="390">
        <v>319.2</v>
      </c>
      <c r="K116" s="140">
        <v>136.80000000000001</v>
      </c>
      <c r="L116" s="300">
        <v>0</v>
      </c>
      <c r="M116" s="299">
        <v>912</v>
      </c>
      <c r="N116" s="299">
        <v>456</v>
      </c>
      <c r="O116" s="140">
        <v>319.2</v>
      </c>
      <c r="P116" s="140">
        <v>136.80000000000001</v>
      </c>
    </row>
    <row r="117" spans="1:16" s="23" customFormat="1" ht="11.25">
      <c r="A117" s="576"/>
      <c r="B117" s="306" t="s">
        <v>209</v>
      </c>
      <c r="C117" s="387">
        <v>2386</v>
      </c>
      <c r="D117" s="139">
        <v>0.8</v>
      </c>
      <c r="E117" s="138">
        <v>0.2</v>
      </c>
      <c r="F117" s="138">
        <v>0.7</v>
      </c>
      <c r="G117" s="139">
        <v>0.30000000000000004</v>
      </c>
      <c r="H117" s="388">
        <v>572.64</v>
      </c>
      <c r="I117" s="388">
        <v>381.76</v>
      </c>
      <c r="J117" s="390">
        <v>133.62</v>
      </c>
      <c r="K117" s="140">
        <v>57.259999999999991</v>
      </c>
      <c r="L117" s="300">
        <v>0</v>
      </c>
      <c r="M117" s="299">
        <v>572.64</v>
      </c>
      <c r="N117" s="299">
        <v>381.76</v>
      </c>
      <c r="O117" s="140">
        <v>133.62</v>
      </c>
      <c r="P117" s="140">
        <v>57.259999999999991</v>
      </c>
    </row>
    <row r="118" spans="1:16" s="23" customFormat="1" ht="11.25">
      <c r="A118" s="576"/>
      <c r="B118" s="307" t="s">
        <v>210</v>
      </c>
      <c r="C118" s="387">
        <v>3256</v>
      </c>
      <c r="D118" s="139">
        <v>0.6</v>
      </c>
      <c r="E118" s="138">
        <v>0.4</v>
      </c>
      <c r="F118" s="138">
        <v>0.8</v>
      </c>
      <c r="G118" s="139">
        <v>0.19999999999999996</v>
      </c>
      <c r="H118" s="388">
        <v>781.44</v>
      </c>
      <c r="I118" s="388">
        <v>390.72</v>
      </c>
      <c r="J118" s="390">
        <v>312.58</v>
      </c>
      <c r="K118" s="140">
        <v>78.140000000000043</v>
      </c>
      <c r="L118" s="300">
        <v>0</v>
      </c>
      <c r="M118" s="299">
        <v>781.44</v>
      </c>
      <c r="N118" s="299">
        <v>390.72</v>
      </c>
      <c r="O118" s="140">
        <v>312.58</v>
      </c>
      <c r="P118" s="140">
        <v>78.140000000000043</v>
      </c>
    </row>
    <row r="119" spans="1:16" s="23" customFormat="1" ht="11.25">
      <c r="A119" s="576"/>
      <c r="B119" s="306" t="s">
        <v>211</v>
      </c>
      <c r="C119" s="387">
        <v>1921</v>
      </c>
      <c r="D119" s="139">
        <v>0.6</v>
      </c>
      <c r="E119" s="138">
        <v>0.4</v>
      </c>
      <c r="F119" s="138">
        <v>0.7</v>
      </c>
      <c r="G119" s="139">
        <v>0.30000000000000004</v>
      </c>
      <c r="H119" s="388">
        <v>461.04</v>
      </c>
      <c r="I119" s="388">
        <v>230.52</v>
      </c>
      <c r="J119" s="390">
        <v>161.36000000000001</v>
      </c>
      <c r="K119" s="140">
        <v>69.16</v>
      </c>
      <c r="L119" s="300">
        <v>0</v>
      </c>
      <c r="M119" s="299">
        <v>461.04</v>
      </c>
      <c r="N119" s="299">
        <v>230.52</v>
      </c>
      <c r="O119" s="140">
        <v>161.36000000000001</v>
      </c>
      <c r="P119" s="140">
        <v>69.16</v>
      </c>
    </row>
    <row r="120" spans="1:16" s="23" customFormat="1" ht="11.25">
      <c r="A120" s="576"/>
      <c r="B120" s="306" t="s">
        <v>212</v>
      </c>
      <c r="C120" s="387">
        <v>1485</v>
      </c>
      <c r="D120" s="139">
        <v>0.6</v>
      </c>
      <c r="E120" s="138">
        <v>0.4</v>
      </c>
      <c r="F120" s="138">
        <v>0.7</v>
      </c>
      <c r="G120" s="139">
        <v>0.30000000000000004</v>
      </c>
      <c r="H120" s="388">
        <v>356.4</v>
      </c>
      <c r="I120" s="388">
        <v>178.2</v>
      </c>
      <c r="J120" s="390">
        <v>124.74</v>
      </c>
      <c r="K120" s="140">
        <v>53.459999999999994</v>
      </c>
      <c r="L120" s="300">
        <v>0</v>
      </c>
      <c r="M120" s="299">
        <v>356.4</v>
      </c>
      <c r="N120" s="299">
        <v>178.2</v>
      </c>
      <c r="O120" s="140">
        <v>124.74</v>
      </c>
      <c r="P120" s="140">
        <v>53.459999999999994</v>
      </c>
    </row>
    <row r="121" spans="1:16" s="23" customFormat="1" ht="11.25">
      <c r="A121" s="576"/>
      <c r="B121" s="307" t="s">
        <v>213</v>
      </c>
      <c r="C121" s="387">
        <v>2950</v>
      </c>
      <c r="D121" s="139">
        <v>0.8</v>
      </c>
      <c r="E121" s="138">
        <v>0.2</v>
      </c>
      <c r="F121" s="138">
        <v>0.8</v>
      </c>
      <c r="G121" s="139">
        <v>0.19999999999999996</v>
      </c>
      <c r="H121" s="388">
        <v>708</v>
      </c>
      <c r="I121" s="388">
        <v>472</v>
      </c>
      <c r="J121" s="390">
        <v>188.8</v>
      </c>
      <c r="K121" s="140">
        <v>47.199999999999989</v>
      </c>
      <c r="L121" s="300">
        <v>0</v>
      </c>
      <c r="M121" s="299">
        <v>708</v>
      </c>
      <c r="N121" s="299">
        <v>472</v>
      </c>
      <c r="O121" s="140">
        <v>188.8</v>
      </c>
      <c r="P121" s="140">
        <v>47.199999999999989</v>
      </c>
    </row>
    <row r="122" spans="1:16" s="23" customFormat="1" ht="11.25">
      <c r="A122" s="576"/>
      <c r="B122" s="307" t="s">
        <v>214</v>
      </c>
      <c r="C122" s="387">
        <v>1112</v>
      </c>
      <c r="D122" s="139">
        <v>0.8</v>
      </c>
      <c r="E122" s="138">
        <v>0.2</v>
      </c>
      <c r="F122" s="138">
        <v>0.8</v>
      </c>
      <c r="G122" s="139">
        <v>0.19999999999999996</v>
      </c>
      <c r="H122" s="388">
        <v>266.88</v>
      </c>
      <c r="I122" s="388">
        <v>177.92</v>
      </c>
      <c r="J122" s="390">
        <v>71.17</v>
      </c>
      <c r="K122" s="140">
        <v>17.790000000000006</v>
      </c>
      <c r="L122" s="300">
        <v>0</v>
      </c>
      <c r="M122" s="299">
        <v>266.88</v>
      </c>
      <c r="N122" s="299">
        <v>177.92</v>
      </c>
      <c r="O122" s="140">
        <v>71.17</v>
      </c>
      <c r="P122" s="140">
        <v>17.790000000000006</v>
      </c>
    </row>
    <row r="123" spans="1:16" s="23" customFormat="1" ht="11.25">
      <c r="A123" s="576"/>
      <c r="B123" s="307" t="s">
        <v>215</v>
      </c>
      <c r="C123" s="387">
        <v>2727</v>
      </c>
      <c r="D123" s="139">
        <v>0.8</v>
      </c>
      <c r="E123" s="138">
        <v>0.2</v>
      </c>
      <c r="F123" s="138">
        <v>0.8</v>
      </c>
      <c r="G123" s="139">
        <v>0.19999999999999996</v>
      </c>
      <c r="H123" s="388">
        <v>654.48</v>
      </c>
      <c r="I123" s="388">
        <v>436.32</v>
      </c>
      <c r="J123" s="390">
        <v>174.53</v>
      </c>
      <c r="K123" s="140">
        <v>43.630000000000024</v>
      </c>
      <c r="L123" s="300">
        <v>0</v>
      </c>
      <c r="M123" s="299">
        <v>654.48</v>
      </c>
      <c r="N123" s="299">
        <v>436.32</v>
      </c>
      <c r="O123" s="140">
        <v>174.53</v>
      </c>
      <c r="P123" s="140">
        <v>43.630000000000024</v>
      </c>
    </row>
    <row r="124" spans="1:16" s="23" customFormat="1" ht="10.5">
      <c r="A124" s="576" t="s">
        <v>49</v>
      </c>
      <c r="B124" s="304" t="s">
        <v>216</v>
      </c>
      <c r="C124" s="385">
        <v>30370</v>
      </c>
      <c r="D124" s="386"/>
      <c r="E124" s="386"/>
      <c r="F124" s="141"/>
      <c r="G124" s="141"/>
      <c r="H124" s="295">
        <v>7288.8</v>
      </c>
      <c r="I124" s="295">
        <v>4079.56</v>
      </c>
      <c r="J124" s="141">
        <v>1111.33</v>
      </c>
      <c r="K124" s="141">
        <v>2097.91</v>
      </c>
      <c r="L124" s="295">
        <v>0</v>
      </c>
      <c r="M124" s="295">
        <v>7288.8</v>
      </c>
      <c r="N124" s="295">
        <v>4079.56</v>
      </c>
      <c r="O124" s="141">
        <v>1111.33</v>
      </c>
      <c r="P124" s="141">
        <v>2097.91</v>
      </c>
    </row>
    <row r="125" spans="1:16" s="23" customFormat="1" ht="21">
      <c r="A125" s="576"/>
      <c r="B125" s="304" t="s">
        <v>276</v>
      </c>
      <c r="C125" s="385">
        <v>14936</v>
      </c>
      <c r="D125" s="386"/>
      <c r="E125" s="386"/>
      <c r="F125" s="141"/>
      <c r="G125" s="141"/>
      <c r="H125" s="295">
        <v>3584.64</v>
      </c>
      <c r="I125" s="295">
        <v>1792.32</v>
      </c>
      <c r="J125" s="141">
        <v>0</v>
      </c>
      <c r="K125" s="141">
        <v>1792.32</v>
      </c>
      <c r="L125" s="295">
        <v>0</v>
      </c>
      <c r="M125" s="295">
        <v>3584.64</v>
      </c>
      <c r="N125" s="295">
        <v>1792.32</v>
      </c>
      <c r="O125" s="141">
        <v>0</v>
      </c>
      <c r="P125" s="141">
        <v>1792.32</v>
      </c>
    </row>
    <row r="126" spans="1:16" s="23" customFormat="1" ht="11.25">
      <c r="A126" s="576"/>
      <c r="B126" s="176" t="s">
        <v>217</v>
      </c>
      <c r="C126" s="387">
        <v>14936</v>
      </c>
      <c r="D126" s="139">
        <v>0.6</v>
      </c>
      <c r="E126" s="138">
        <v>0.4</v>
      </c>
      <c r="F126" s="138"/>
      <c r="G126" s="139">
        <v>1</v>
      </c>
      <c r="H126" s="388">
        <v>3584.64</v>
      </c>
      <c r="I126" s="388">
        <v>1792.32</v>
      </c>
      <c r="J126" s="390">
        <v>0</v>
      </c>
      <c r="K126" s="140">
        <v>1792.32</v>
      </c>
      <c r="L126" s="300">
        <v>0</v>
      </c>
      <c r="M126" s="299">
        <v>3584.64</v>
      </c>
      <c r="N126" s="299">
        <v>1792.32</v>
      </c>
      <c r="O126" s="140">
        <v>0</v>
      </c>
      <c r="P126" s="140">
        <v>1792.32</v>
      </c>
    </row>
    <row r="127" spans="1:16" s="23" customFormat="1" ht="11.25">
      <c r="A127" s="576"/>
      <c r="B127" s="307" t="s">
        <v>220</v>
      </c>
      <c r="C127" s="387">
        <v>4555</v>
      </c>
      <c r="D127" s="139">
        <v>0.6</v>
      </c>
      <c r="E127" s="138">
        <v>0.4</v>
      </c>
      <c r="F127" s="138">
        <v>0.8</v>
      </c>
      <c r="G127" s="139">
        <v>0.19999999999999996</v>
      </c>
      <c r="H127" s="388">
        <v>1093.2</v>
      </c>
      <c r="I127" s="388">
        <v>546.6</v>
      </c>
      <c r="J127" s="390">
        <v>437.28</v>
      </c>
      <c r="K127" s="140">
        <v>109.32000000000005</v>
      </c>
      <c r="L127" s="300">
        <v>0</v>
      </c>
      <c r="M127" s="299">
        <v>1093.2</v>
      </c>
      <c r="N127" s="299">
        <v>546.6</v>
      </c>
      <c r="O127" s="140">
        <v>437.28</v>
      </c>
      <c r="P127" s="140">
        <v>109.32000000000005</v>
      </c>
    </row>
    <row r="128" spans="1:16" s="23" customFormat="1" ht="11.25">
      <c r="A128" s="576"/>
      <c r="B128" s="41" t="s">
        <v>221</v>
      </c>
      <c r="C128" s="387">
        <v>2776</v>
      </c>
      <c r="D128" s="139">
        <v>0.8</v>
      </c>
      <c r="E128" s="138">
        <v>0.2</v>
      </c>
      <c r="F128" s="138">
        <v>0.7</v>
      </c>
      <c r="G128" s="139">
        <v>0.30000000000000004</v>
      </c>
      <c r="H128" s="388">
        <v>666.24</v>
      </c>
      <c r="I128" s="388">
        <v>444.16</v>
      </c>
      <c r="J128" s="390">
        <v>155.46</v>
      </c>
      <c r="K128" s="140">
        <v>66.619999999999976</v>
      </c>
      <c r="L128" s="300">
        <v>0</v>
      </c>
      <c r="M128" s="299">
        <v>666.24</v>
      </c>
      <c r="N128" s="299">
        <v>444.16</v>
      </c>
      <c r="O128" s="140">
        <v>155.46</v>
      </c>
      <c r="P128" s="140">
        <v>66.619999999999976</v>
      </c>
    </row>
    <row r="129" spans="1:16" s="23" customFormat="1" ht="11.25">
      <c r="A129" s="576"/>
      <c r="B129" s="307" t="s">
        <v>222</v>
      </c>
      <c r="C129" s="387">
        <v>3457</v>
      </c>
      <c r="D129" s="139">
        <v>0.8</v>
      </c>
      <c r="E129" s="138">
        <v>0.2</v>
      </c>
      <c r="F129" s="138">
        <v>0.8</v>
      </c>
      <c r="G129" s="139">
        <v>0.19999999999999996</v>
      </c>
      <c r="H129" s="388">
        <v>829.68</v>
      </c>
      <c r="I129" s="388">
        <v>553.12</v>
      </c>
      <c r="J129" s="390">
        <v>221.25</v>
      </c>
      <c r="K129" s="140">
        <v>55.309999999999945</v>
      </c>
      <c r="L129" s="300">
        <v>0</v>
      </c>
      <c r="M129" s="299">
        <v>829.68</v>
      </c>
      <c r="N129" s="299">
        <v>553.12</v>
      </c>
      <c r="O129" s="140">
        <v>221.25</v>
      </c>
      <c r="P129" s="140">
        <v>55.309999999999945</v>
      </c>
    </row>
    <row r="130" spans="1:16" s="23" customFormat="1" ht="11.25">
      <c r="A130" s="576"/>
      <c r="B130" s="307" t="s">
        <v>223</v>
      </c>
      <c r="C130" s="387">
        <v>4646</v>
      </c>
      <c r="D130" s="139">
        <v>0.8</v>
      </c>
      <c r="E130" s="138">
        <v>0.2</v>
      </c>
      <c r="F130" s="138">
        <v>0.8</v>
      </c>
      <c r="G130" s="139">
        <v>0.19999999999999996</v>
      </c>
      <c r="H130" s="388">
        <v>1115.04</v>
      </c>
      <c r="I130" s="388">
        <v>743.36</v>
      </c>
      <c r="J130" s="390">
        <v>297.33999999999997</v>
      </c>
      <c r="K130" s="140">
        <v>74.339999999999975</v>
      </c>
      <c r="L130" s="300">
        <v>0</v>
      </c>
      <c r="M130" s="299">
        <v>1115.04</v>
      </c>
      <c r="N130" s="299">
        <v>743.36</v>
      </c>
      <c r="O130" s="140">
        <v>297.33999999999997</v>
      </c>
      <c r="P130" s="140">
        <v>74.339999999999975</v>
      </c>
    </row>
    <row r="131" spans="1:16" s="23" customFormat="1" ht="10.5">
      <c r="A131" s="576" t="s">
        <v>53</v>
      </c>
      <c r="B131" s="304" t="s">
        <v>224</v>
      </c>
      <c r="C131" s="385">
        <v>36165</v>
      </c>
      <c r="D131" s="386"/>
      <c r="E131" s="386"/>
      <c r="F131" s="141"/>
      <c r="G131" s="141"/>
      <c r="H131" s="295">
        <v>8679.5999999999985</v>
      </c>
      <c r="I131" s="295">
        <v>5052.4400000000005</v>
      </c>
      <c r="J131" s="141">
        <v>2188.79</v>
      </c>
      <c r="K131" s="141">
        <v>1438.37</v>
      </c>
      <c r="L131" s="295">
        <v>0</v>
      </c>
      <c r="M131" s="295">
        <v>8679.5999999999985</v>
      </c>
      <c r="N131" s="295">
        <v>5052.4400000000005</v>
      </c>
      <c r="O131" s="141">
        <v>2188.79</v>
      </c>
      <c r="P131" s="141">
        <v>1438.37</v>
      </c>
    </row>
    <row r="132" spans="1:16" s="23" customFormat="1" ht="21">
      <c r="A132" s="576"/>
      <c r="B132" s="304" t="s">
        <v>277</v>
      </c>
      <c r="C132" s="385">
        <v>8986</v>
      </c>
      <c r="D132" s="386"/>
      <c r="E132" s="386"/>
      <c r="F132" s="141"/>
      <c r="G132" s="141"/>
      <c r="H132" s="295">
        <v>2156.64</v>
      </c>
      <c r="I132" s="295">
        <v>1078.32</v>
      </c>
      <c r="J132" s="141">
        <v>149.69</v>
      </c>
      <c r="K132" s="141">
        <v>928.63</v>
      </c>
      <c r="L132" s="295">
        <v>0</v>
      </c>
      <c r="M132" s="295">
        <v>2156.64</v>
      </c>
      <c r="N132" s="295">
        <v>1078.32</v>
      </c>
      <c r="O132" s="141">
        <v>149.69</v>
      </c>
      <c r="P132" s="141">
        <v>928.63</v>
      </c>
    </row>
    <row r="133" spans="1:16" s="23" customFormat="1" ht="11.25">
      <c r="A133" s="576"/>
      <c r="B133" s="176" t="s">
        <v>225</v>
      </c>
      <c r="C133" s="387">
        <v>6907</v>
      </c>
      <c r="D133" s="139">
        <v>0.6</v>
      </c>
      <c r="E133" s="138">
        <v>0.4</v>
      </c>
      <c r="F133" s="138"/>
      <c r="G133" s="139">
        <v>1</v>
      </c>
      <c r="H133" s="388">
        <v>1657.68</v>
      </c>
      <c r="I133" s="388">
        <v>828.84</v>
      </c>
      <c r="J133" s="390">
        <v>0</v>
      </c>
      <c r="K133" s="140">
        <v>828.84</v>
      </c>
      <c r="L133" s="300">
        <v>0</v>
      </c>
      <c r="M133" s="299">
        <v>1657.68</v>
      </c>
      <c r="N133" s="299">
        <v>828.84</v>
      </c>
      <c r="O133" s="140">
        <v>0</v>
      </c>
      <c r="P133" s="140">
        <v>828.84</v>
      </c>
    </row>
    <row r="134" spans="1:16" s="23" customFormat="1" ht="11.25">
      <c r="A134" s="576"/>
      <c r="B134" s="309" t="s">
        <v>226</v>
      </c>
      <c r="C134" s="387">
        <v>2079</v>
      </c>
      <c r="D134" s="139">
        <v>0.6</v>
      </c>
      <c r="E134" s="138">
        <v>0.4</v>
      </c>
      <c r="F134" s="138">
        <v>0.6</v>
      </c>
      <c r="G134" s="139">
        <v>0.4</v>
      </c>
      <c r="H134" s="388">
        <v>498.96</v>
      </c>
      <c r="I134" s="388">
        <v>249.48</v>
      </c>
      <c r="J134" s="390">
        <v>149.69</v>
      </c>
      <c r="K134" s="140">
        <v>99.789999999999992</v>
      </c>
      <c r="L134" s="300">
        <v>0</v>
      </c>
      <c r="M134" s="299">
        <v>498.96</v>
      </c>
      <c r="N134" s="299">
        <v>249.48</v>
      </c>
      <c r="O134" s="140">
        <v>149.69</v>
      </c>
      <c r="P134" s="140">
        <v>99.789999999999992</v>
      </c>
    </row>
    <row r="135" spans="1:16" s="23" customFormat="1" ht="11.25">
      <c r="A135" s="576"/>
      <c r="B135" s="307" t="s">
        <v>227</v>
      </c>
      <c r="C135" s="387">
        <v>3087</v>
      </c>
      <c r="D135" s="139">
        <v>0.8</v>
      </c>
      <c r="E135" s="138">
        <v>0.2</v>
      </c>
      <c r="F135" s="138">
        <v>0.8</v>
      </c>
      <c r="G135" s="139">
        <v>0.19999999999999996</v>
      </c>
      <c r="H135" s="388">
        <v>740.88</v>
      </c>
      <c r="I135" s="388">
        <v>493.92</v>
      </c>
      <c r="J135" s="390">
        <v>197.57</v>
      </c>
      <c r="K135" s="140">
        <v>49.389999999999986</v>
      </c>
      <c r="L135" s="300">
        <v>0</v>
      </c>
      <c r="M135" s="299">
        <v>740.88</v>
      </c>
      <c r="N135" s="299">
        <v>493.92</v>
      </c>
      <c r="O135" s="140">
        <v>197.57</v>
      </c>
      <c r="P135" s="140">
        <v>49.389999999999986</v>
      </c>
    </row>
    <row r="136" spans="1:16" s="23" customFormat="1" ht="11.25">
      <c r="A136" s="576"/>
      <c r="B136" s="307" t="s">
        <v>228</v>
      </c>
      <c r="C136" s="387">
        <v>855</v>
      </c>
      <c r="D136" s="139">
        <v>0.6</v>
      </c>
      <c r="E136" s="138">
        <v>0.4</v>
      </c>
      <c r="F136" s="138">
        <v>0.8</v>
      </c>
      <c r="G136" s="139">
        <v>0.19999999999999996</v>
      </c>
      <c r="H136" s="388">
        <v>205.2</v>
      </c>
      <c r="I136" s="388">
        <v>102.6</v>
      </c>
      <c r="J136" s="390">
        <v>82.08</v>
      </c>
      <c r="K136" s="140">
        <v>20.519999999999996</v>
      </c>
      <c r="L136" s="300">
        <v>0</v>
      </c>
      <c r="M136" s="299">
        <v>205.2</v>
      </c>
      <c r="N136" s="299">
        <v>102.6</v>
      </c>
      <c r="O136" s="140">
        <v>82.08</v>
      </c>
      <c r="P136" s="140">
        <v>20.519999999999996</v>
      </c>
    </row>
    <row r="137" spans="1:16" s="23" customFormat="1" ht="11.25">
      <c r="A137" s="576"/>
      <c r="B137" s="307" t="s">
        <v>229</v>
      </c>
      <c r="C137" s="387">
        <v>4436</v>
      </c>
      <c r="D137" s="139">
        <v>0.6</v>
      </c>
      <c r="E137" s="138">
        <v>0.4</v>
      </c>
      <c r="F137" s="138">
        <v>0.8</v>
      </c>
      <c r="G137" s="139">
        <v>0.19999999999999996</v>
      </c>
      <c r="H137" s="388">
        <v>1064.6400000000001</v>
      </c>
      <c r="I137" s="388">
        <v>532.32000000000005</v>
      </c>
      <c r="J137" s="390">
        <v>425.86</v>
      </c>
      <c r="K137" s="140">
        <v>106.46000000000004</v>
      </c>
      <c r="L137" s="300">
        <v>0</v>
      </c>
      <c r="M137" s="299">
        <v>1064.6400000000001</v>
      </c>
      <c r="N137" s="299">
        <v>532.32000000000005</v>
      </c>
      <c r="O137" s="140">
        <v>425.86</v>
      </c>
      <c r="P137" s="140">
        <v>106.46000000000004</v>
      </c>
    </row>
    <row r="138" spans="1:16" s="23" customFormat="1" ht="11.25">
      <c r="A138" s="576"/>
      <c r="B138" s="307" t="s">
        <v>230</v>
      </c>
      <c r="C138" s="387">
        <v>1717</v>
      </c>
      <c r="D138" s="139">
        <v>0.8</v>
      </c>
      <c r="E138" s="138">
        <v>0.2</v>
      </c>
      <c r="F138" s="138">
        <v>0.8</v>
      </c>
      <c r="G138" s="139">
        <v>0.19999999999999996</v>
      </c>
      <c r="H138" s="388">
        <v>412.08</v>
      </c>
      <c r="I138" s="388">
        <v>274.72000000000003</v>
      </c>
      <c r="J138" s="390">
        <v>109.89</v>
      </c>
      <c r="K138" s="140">
        <v>27.469999999999956</v>
      </c>
      <c r="L138" s="300">
        <v>0</v>
      </c>
      <c r="M138" s="299">
        <v>412.08</v>
      </c>
      <c r="N138" s="299">
        <v>274.72000000000003</v>
      </c>
      <c r="O138" s="140">
        <v>109.89</v>
      </c>
      <c r="P138" s="140">
        <v>27.469999999999956</v>
      </c>
    </row>
    <row r="139" spans="1:16" s="23" customFormat="1" ht="11.25">
      <c r="A139" s="576"/>
      <c r="B139" s="307" t="s">
        <v>231</v>
      </c>
      <c r="C139" s="387">
        <v>1022</v>
      </c>
      <c r="D139" s="139">
        <v>0.8</v>
      </c>
      <c r="E139" s="138">
        <v>0.2</v>
      </c>
      <c r="F139" s="138">
        <v>0.8</v>
      </c>
      <c r="G139" s="139">
        <v>0.19999999999999996</v>
      </c>
      <c r="H139" s="388">
        <v>245.28</v>
      </c>
      <c r="I139" s="388">
        <v>163.52000000000001</v>
      </c>
      <c r="J139" s="390">
        <v>65.41</v>
      </c>
      <c r="K139" s="140">
        <v>16.349999999999994</v>
      </c>
      <c r="L139" s="300">
        <v>0</v>
      </c>
      <c r="M139" s="299">
        <v>245.28</v>
      </c>
      <c r="N139" s="299">
        <v>163.52000000000001</v>
      </c>
      <c r="O139" s="140">
        <v>65.41</v>
      </c>
      <c r="P139" s="140">
        <v>16.349999999999994</v>
      </c>
    </row>
    <row r="140" spans="1:16" s="23" customFormat="1" ht="11.25">
      <c r="A140" s="576"/>
      <c r="B140" s="307" t="s">
        <v>232</v>
      </c>
      <c r="C140" s="387">
        <v>5514</v>
      </c>
      <c r="D140" s="139">
        <v>0.8</v>
      </c>
      <c r="E140" s="138">
        <v>0.2</v>
      </c>
      <c r="F140" s="138">
        <v>0.8</v>
      </c>
      <c r="G140" s="139">
        <v>0.19999999999999996</v>
      </c>
      <c r="H140" s="388">
        <v>1323.36</v>
      </c>
      <c r="I140" s="388">
        <v>882.24</v>
      </c>
      <c r="J140" s="390">
        <v>352.9</v>
      </c>
      <c r="K140" s="140">
        <v>88.219999999999914</v>
      </c>
      <c r="L140" s="300">
        <v>0</v>
      </c>
      <c r="M140" s="299">
        <v>1323.36</v>
      </c>
      <c r="N140" s="299">
        <v>882.24</v>
      </c>
      <c r="O140" s="140">
        <v>352.9</v>
      </c>
      <c r="P140" s="140">
        <v>88.219999999999914</v>
      </c>
    </row>
    <row r="141" spans="1:16" s="23" customFormat="1" ht="11.25">
      <c r="A141" s="576"/>
      <c r="B141" s="307" t="s">
        <v>233</v>
      </c>
      <c r="C141" s="387">
        <v>1266</v>
      </c>
      <c r="D141" s="139">
        <v>0.6</v>
      </c>
      <c r="E141" s="138">
        <v>0.4</v>
      </c>
      <c r="F141" s="138">
        <v>0.8</v>
      </c>
      <c r="G141" s="139">
        <v>0.19999999999999996</v>
      </c>
      <c r="H141" s="388">
        <v>303.83999999999997</v>
      </c>
      <c r="I141" s="388">
        <v>151.91999999999999</v>
      </c>
      <c r="J141" s="390">
        <v>121.54</v>
      </c>
      <c r="K141" s="140">
        <v>30.379999999999981</v>
      </c>
      <c r="L141" s="300">
        <v>0</v>
      </c>
      <c r="M141" s="299">
        <v>303.83999999999997</v>
      </c>
      <c r="N141" s="299">
        <v>151.91999999999999</v>
      </c>
      <c r="O141" s="140">
        <v>121.54</v>
      </c>
      <c r="P141" s="140">
        <v>30.379999999999981</v>
      </c>
    </row>
    <row r="142" spans="1:16" s="23" customFormat="1" ht="11.25">
      <c r="A142" s="576"/>
      <c r="B142" s="307" t="s">
        <v>234</v>
      </c>
      <c r="C142" s="387">
        <v>2558</v>
      </c>
      <c r="D142" s="139">
        <v>0.6</v>
      </c>
      <c r="E142" s="138">
        <v>0.4</v>
      </c>
      <c r="F142" s="138">
        <v>0.8</v>
      </c>
      <c r="G142" s="139">
        <v>0.19999999999999996</v>
      </c>
      <c r="H142" s="388">
        <v>613.91999999999996</v>
      </c>
      <c r="I142" s="388">
        <v>306.95999999999998</v>
      </c>
      <c r="J142" s="390">
        <v>245.57</v>
      </c>
      <c r="K142" s="140">
        <v>61.389999999999986</v>
      </c>
      <c r="L142" s="300">
        <v>0</v>
      </c>
      <c r="M142" s="299">
        <v>613.91999999999996</v>
      </c>
      <c r="N142" s="299">
        <v>306.95999999999998</v>
      </c>
      <c r="O142" s="140">
        <v>245.57</v>
      </c>
      <c r="P142" s="140">
        <v>61.389999999999986</v>
      </c>
    </row>
    <row r="143" spans="1:16" s="23" customFormat="1" ht="11.25">
      <c r="A143" s="576"/>
      <c r="B143" s="307" t="s">
        <v>235</v>
      </c>
      <c r="C143" s="387">
        <v>248</v>
      </c>
      <c r="D143" s="139">
        <v>0.6</v>
      </c>
      <c r="E143" s="138">
        <v>0.4</v>
      </c>
      <c r="F143" s="138">
        <v>0.8</v>
      </c>
      <c r="G143" s="139">
        <v>0.19999999999999996</v>
      </c>
      <c r="H143" s="388">
        <v>59.52</v>
      </c>
      <c r="I143" s="388">
        <v>29.76</v>
      </c>
      <c r="J143" s="390">
        <v>23.81</v>
      </c>
      <c r="K143" s="140">
        <v>5.9500000000000028</v>
      </c>
      <c r="L143" s="300">
        <v>0</v>
      </c>
      <c r="M143" s="299">
        <v>59.52</v>
      </c>
      <c r="N143" s="299">
        <v>29.76</v>
      </c>
      <c r="O143" s="140">
        <v>23.81</v>
      </c>
      <c r="P143" s="140">
        <v>5.9500000000000028</v>
      </c>
    </row>
    <row r="144" spans="1:16" s="23" customFormat="1" ht="11.25">
      <c r="A144" s="576"/>
      <c r="B144" s="307" t="s">
        <v>236</v>
      </c>
      <c r="C144" s="387">
        <v>2233</v>
      </c>
      <c r="D144" s="139">
        <v>0.8</v>
      </c>
      <c r="E144" s="138">
        <v>0.2</v>
      </c>
      <c r="F144" s="138">
        <v>0.8</v>
      </c>
      <c r="G144" s="139">
        <v>0.19999999999999996</v>
      </c>
      <c r="H144" s="388">
        <v>535.91999999999996</v>
      </c>
      <c r="I144" s="388">
        <v>357.28</v>
      </c>
      <c r="J144" s="390">
        <v>142.91</v>
      </c>
      <c r="K144" s="140">
        <v>35.72999999999999</v>
      </c>
      <c r="L144" s="300">
        <v>0</v>
      </c>
      <c r="M144" s="299">
        <v>535.91999999999996</v>
      </c>
      <c r="N144" s="299">
        <v>357.28</v>
      </c>
      <c r="O144" s="140">
        <v>142.91</v>
      </c>
      <c r="P144" s="140">
        <v>35.72999999999999</v>
      </c>
    </row>
    <row r="145" spans="1:16" s="23" customFormat="1" ht="11.25">
      <c r="A145" s="576"/>
      <c r="B145" s="307" t="s">
        <v>237</v>
      </c>
      <c r="C145" s="387">
        <v>2814</v>
      </c>
      <c r="D145" s="139">
        <v>0.8</v>
      </c>
      <c r="E145" s="138">
        <v>0.2</v>
      </c>
      <c r="F145" s="138">
        <v>0.8</v>
      </c>
      <c r="G145" s="139">
        <v>0.19999999999999996</v>
      </c>
      <c r="H145" s="388">
        <v>675.36</v>
      </c>
      <c r="I145" s="388">
        <v>450.24</v>
      </c>
      <c r="J145" s="390">
        <v>180.1</v>
      </c>
      <c r="K145" s="140">
        <v>45.02000000000001</v>
      </c>
      <c r="L145" s="300">
        <v>0</v>
      </c>
      <c r="M145" s="299">
        <v>675.36</v>
      </c>
      <c r="N145" s="299">
        <v>450.24</v>
      </c>
      <c r="O145" s="140">
        <v>180.1</v>
      </c>
      <c r="P145" s="140">
        <v>45.02000000000001</v>
      </c>
    </row>
    <row r="146" spans="1:16" s="23" customFormat="1" ht="11.25">
      <c r="A146" s="576"/>
      <c r="B146" s="307" t="s">
        <v>238</v>
      </c>
      <c r="C146" s="387">
        <v>1429</v>
      </c>
      <c r="D146" s="139">
        <v>0.8</v>
      </c>
      <c r="E146" s="138">
        <v>0.2</v>
      </c>
      <c r="F146" s="138">
        <v>0.8</v>
      </c>
      <c r="G146" s="139">
        <v>0.19999999999999996</v>
      </c>
      <c r="H146" s="388">
        <v>342.96</v>
      </c>
      <c r="I146" s="388">
        <v>228.64</v>
      </c>
      <c r="J146" s="390">
        <v>91.46</v>
      </c>
      <c r="K146" s="140">
        <v>22.86</v>
      </c>
      <c r="L146" s="300">
        <v>0</v>
      </c>
      <c r="M146" s="299">
        <v>342.96</v>
      </c>
      <c r="N146" s="299">
        <v>228.64</v>
      </c>
      <c r="O146" s="140">
        <v>91.46</v>
      </c>
      <c r="P146" s="140">
        <v>22.86</v>
      </c>
    </row>
    <row r="147" spans="1:16" s="23" customFormat="1" ht="10.5">
      <c r="A147" s="577" t="s">
        <v>56</v>
      </c>
      <c r="B147" s="304" t="s">
        <v>278</v>
      </c>
      <c r="C147" s="385">
        <v>23983</v>
      </c>
      <c r="D147" s="386"/>
      <c r="E147" s="386"/>
      <c r="F147" s="141"/>
      <c r="G147" s="141"/>
      <c r="H147" s="295">
        <v>5755.92</v>
      </c>
      <c r="I147" s="295">
        <v>3837.2800000000007</v>
      </c>
      <c r="J147" s="141">
        <v>952.58</v>
      </c>
      <c r="K147" s="141">
        <v>966.0600000000004</v>
      </c>
      <c r="L147" s="295">
        <v>0</v>
      </c>
      <c r="M147" s="295">
        <v>5755.92</v>
      </c>
      <c r="N147" s="295">
        <v>3837.2800000000007</v>
      </c>
      <c r="O147" s="141">
        <v>952.58</v>
      </c>
      <c r="P147" s="141">
        <v>966.0600000000004</v>
      </c>
    </row>
    <row r="148" spans="1:16" s="23" customFormat="1" ht="14.25" customHeight="1">
      <c r="A148" s="577"/>
      <c r="B148" s="41" t="s">
        <v>240</v>
      </c>
      <c r="C148" s="396">
        <v>9099</v>
      </c>
      <c r="D148" s="139">
        <v>0.8</v>
      </c>
      <c r="E148" s="138">
        <v>0.2</v>
      </c>
      <c r="F148" s="138"/>
      <c r="G148" s="139">
        <v>1</v>
      </c>
      <c r="H148" s="388">
        <v>2183.7600000000002</v>
      </c>
      <c r="I148" s="388">
        <v>1455.84</v>
      </c>
      <c r="J148" s="390">
        <v>0</v>
      </c>
      <c r="K148" s="140">
        <v>727.9200000000003</v>
      </c>
      <c r="L148" s="300">
        <v>0</v>
      </c>
      <c r="M148" s="299">
        <v>2183.7600000000002</v>
      </c>
      <c r="N148" s="299">
        <v>1455.84</v>
      </c>
      <c r="O148" s="140">
        <v>0</v>
      </c>
      <c r="P148" s="140">
        <v>727.9200000000003</v>
      </c>
    </row>
    <row r="149" spans="1:16" s="23" customFormat="1" ht="14.25" customHeight="1">
      <c r="A149" s="577"/>
      <c r="B149" s="307" t="s">
        <v>241</v>
      </c>
      <c r="C149" s="387">
        <v>2750</v>
      </c>
      <c r="D149" s="139">
        <v>0.8</v>
      </c>
      <c r="E149" s="138">
        <v>0.2</v>
      </c>
      <c r="F149" s="138">
        <v>0.8</v>
      </c>
      <c r="G149" s="139">
        <v>0.19999999999999996</v>
      </c>
      <c r="H149" s="388">
        <v>660</v>
      </c>
      <c r="I149" s="388">
        <v>440</v>
      </c>
      <c r="J149" s="390">
        <v>176</v>
      </c>
      <c r="K149" s="140">
        <v>44</v>
      </c>
      <c r="L149" s="300">
        <v>0</v>
      </c>
      <c r="M149" s="299">
        <v>660</v>
      </c>
      <c r="N149" s="299">
        <v>440</v>
      </c>
      <c r="O149" s="140">
        <v>176</v>
      </c>
      <c r="P149" s="140">
        <v>44</v>
      </c>
    </row>
    <row r="150" spans="1:16" s="23" customFormat="1" ht="11.25">
      <c r="A150" s="577"/>
      <c r="B150" s="307" t="s">
        <v>243</v>
      </c>
      <c r="C150" s="387">
        <v>2151</v>
      </c>
      <c r="D150" s="139">
        <v>0.8</v>
      </c>
      <c r="E150" s="138">
        <v>0.2</v>
      </c>
      <c r="F150" s="138">
        <v>0.8</v>
      </c>
      <c r="G150" s="139">
        <v>0.19999999999999996</v>
      </c>
      <c r="H150" s="388">
        <v>516.24</v>
      </c>
      <c r="I150" s="388">
        <v>344.16</v>
      </c>
      <c r="J150" s="390">
        <v>137.66</v>
      </c>
      <c r="K150" s="140">
        <v>34.419999999999987</v>
      </c>
      <c r="L150" s="300">
        <v>0</v>
      </c>
      <c r="M150" s="299">
        <v>516.24</v>
      </c>
      <c r="N150" s="299">
        <v>344.16</v>
      </c>
      <c r="O150" s="140">
        <v>137.66</v>
      </c>
      <c r="P150" s="140">
        <v>34.419999999999987</v>
      </c>
    </row>
    <row r="151" spans="1:16" s="23" customFormat="1" ht="11.25">
      <c r="A151" s="577"/>
      <c r="B151" s="307" t="s">
        <v>244</v>
      </c>
      <c r="C151" s="387">
        <v>2116</v>
      </c>
      <c r="D151" s="139">
        <v>0.8</v>
      </c>
      <c r="E151" s="138">
        <v>0.2</v>
      </c>
      <c r="F151" s="138">
        <v>0.8</v>
      </c>
      <c r="G151" s="139">
        <v>0.19999999999999996</v>
      </c>
      <c r="H151" s="388">
        <v>507.84</v>
      </c>
      <c r="I151" s="388">
        <v>338.56</v>
      </c>
      <c r="J151" s="390">
        <v>135.41999999999999</v>
      </c>
      <c r="K151" s="140">
        <v>33.859999999999985</v>
      </c>
      <c r="L151" s="300">
        <v>0</v>
      </c>
      <c r="M151" s="299">
        <v>507.84</v>
      </c>
      <c r="N151" s="299">
        <v>338.56</v>
      </c>
      <c r="O151" s="140">
        <v>135.41999999999999</v>
      </c>
      <c r="P151" s="140">
        <v>33.859999999999985</v>
      </c>
    </row>
    <row r="152" spans="1:16" s="23" customFormat="1" ht="11.25">
      <c r="A152" s="577"/>
      <c r="B152" s="307" t="s">
        <v>245</v>
      </c>
      <c r="C152" s="387">
        <v>1474</v>
      </c>
      <c r="D152" s="139">
        <v>0.8</v>
      </c>
      <c r="E152" s="138">
        <v>0.2</v>
      </c>
      <c r="F152" s="138">
        <v>0.8</v>
      </c>
      <c r="G152" s="139">
        <v>0.19999999999999996</v>
      </c>
      <c r="H152" s="388">
        <v>353.76</v>
      </c>
      <c r="I152" s="388">
        <v>235.84</v>
      </c>
      <c r="J152" s="390">
        <v>94.34</v>
      </c>
      <c r="K152" s="140">
        <v>23.579999999999984</v>
      </c>
      <c r="L152" s="300">
        <v>0</v>
      </c>
      <c r="M152" s="299">
        <v>353.76</v>
      </c>
      <c r="N152" s="299">
        <v>235.84</v>
      </c>
      <c r="O152" s="140">
        <v>94.34</v>
      </c>
      <c r="P152" s="140">
        <v>23.579999999999984</v>
      </c>
    </row>
    <row r="153" spans="1:16" s="23" customFormat="1" ht="11.25">
      <c r="A153" s="577"/>
      <c r="B153" s="307" t="s">
        <v>246</v>
      </c>
      <c r="C153" s="387">
        <v>1339</v>
      </c>
      <c r="D153" s="139">
        <v>0.8</v>
      </c>
      <c r="E153" s="138">
        <v>0.2</v>
      </c>
      <c r="F153" s="138">
        <v>0.8</v>
      </c>
      <c r="G153" s="139">
        <v>0.19999999999999996</v>
      </c>
      <c r="H153" s="388">
        <v>321.36</v>
      </c>
      <c r="I153" s="388">
        <v>214.24</v>
      </c>
      <c r="J153" s="390">
        <v>85.7</v>
      </c>
      <c r="K153" s="140">
        <v>21.42</v>
      </c>
      <c r="L153" s="300">
        <v>0</v>
      </c>
      <c r="M153" s="299">
        <v>321.36</v>
      </c>
      <c r="N153" s="299">
        <v>214.24</v>
      </c>
      <c r="O153" s="140">
        <v>85.7</v>
      </c>
      <c r="P153" s="140">
        <v>21.42</v>
      </c>
    </row>
    <row r="154" spans="1:16" s="23" customFormat="1" ht="11.25">
      <c r="A154" s="577"/>
      <c r="B154" s="307" t="s">
        <v>248</v>
      </c>
      <c r="C154" s="396">
        <v>2174</v>
      </c>
      <c r="D154" s="139">
        <v>0.8</v>
      </c>
      <c r="E154" s="138">
        <v>0.2</v>
      </c>
      <c r="F154" s="138">
        <v>0.8</v>
      </c>
      <c r="G154" s="139">
        <v>0.19999999999999996</v>
      </c>
      <c r="H154" s="388">
        <v>521.76</v>
      </c>
      <c r="I154" s="388">
        <v>347.84</v>
      </c>
      <c r="J154" s="390">
        <v>139.13999999999999</v>
      </c>
      <c r="K154" s="140">
        <v>34.78000000000003</v>
      </c>
      <c r="L154" s="300">
        <v>0</v>
      </c>
      <c r="M154" s="299">
        <v>521.76</v>
      </c>
      <c r="N154" s="299">
        <v>347.84</v>
      </c>
      <c r="O154" s="140">
        <v>139.13999999999999</v>
      </c>
      <c r="P154" s="140">
        <v>34.78000000000003</v>
      </c>
    </row>
    <row r="155" spans="1:16" s="23" customFormat="1" ht="11.25">
      <c r="A155" s="577"/>
      <c r="B155" s="307" t="s">
        <v>247</v>
      </c>
      <c r="C155" s="387">
        <v>349</v>
      </c>
      <c r="D155" s="139">
        <v>0.8</v>
      </c>
      <c r="E155" s="138">
        <v>0.2</v>
      </c>
      <c r="F155" s="138">
        <v>0.8</v>
      </c>
      <c r="G155" s="139">
        <v>0.19999999999999996</v>
      </c>
      <c r="H155" s="388">
        <v>83.76</v>
      </c>
      <c r="I155" s="388">
        <v>55.84</v>
      </c>
      <c r="J155" s="390">
        <v>22.34</v>
      </c>
      <c r="K155" s="140">
        <v>5.5800000000000018</v>
      </c>
      <c r="L155" s="300">
        <v>0</v>
      </c>
      <c r="M155" s="299">
        <v>83.76</v>
      </c>
      <c r="N155" s="299">
        <v>55.84</v>
      </c>
      <c r="O155" s="140">
        <v>22.34</v>
      </c>
      <c r="P155" s="140">
        <v>5.5800000000000018</v>
      </c>
    </row>
    <row r="156" spans="1:16" s="23" customFormat="1" ht="11.25">
      <c r="A156" s="577"/>
      <c r="B156" s="307" t="s">
        <v>249</v>
      </c>
      <c r="C156" s="387">
        <v>2531</v>
      </c>
      <c r="D156" s="139">
        <v>0.8</v>
      </c>
      <c r="E156" s="138">
        <v>0.2</v>
      </c>
      <c r="F156" s="138">
        <v>0.8</v>
      </c>
      <c r="G156" s="139">
        <v>0.19999999999999996</v>
      </c>
      <c r="H156" s="388">
        <v>607.44000000000005</v>
      </c>
      <c r="I156" s="388">
        <v>404.96</v>
      </c>
      <c r="J156" s="390">
        <v>161.97999999999999</v>
      </c>
      <c r="K156" s="140">
        <v>40.500000000000085</v>
      </c>
      <c r="L156" s="300">
        <v>0</v>
      </c>
      <c r="M156" s="299">
        <v>607.44000000000005</v>
      </c>
      <c r="N156" s="299">
        <v>404.96</v>
      </c>
      <c r="O156" s="140">
        <v>161.97999999999999</v>
      </c>
      <c r="P156" s="140">
        <v>40.500000000000085</v>
      </c>
    </row>
    <row r="157" spans="1:16" s="23" customFormat="1" ht="10.5">
      <c r="C157" s="42"/>
      <c r="D157" s="27"/>
      <c r="E157" s="27"/>
      <c r="F157" s="27"/>
      <c r="G157" s="27"/>
      <c r="H157" s="43"/>
      <c r="I157" s="43"/>
      <c r="J157" s="44"/>
      <c r="K157" s="40"/>
      <c r="L157" s="43"/>
      <c r="M157" s="43"/>
      <c r="N157" s="43"/>
      <c r="O157" s="44"/>
      <c r="P157" s="40"/>
    </row>
    <row r="158" spans="1:16" hidden="1">
      <c r="B158" s="285">
        <v>1</v>
      </c>
      <c r="C158" s="362">
        <v>2</v>
      </c>
      <c r="D158" s="285">
        <v>3</v>
      </c>
      <c r="E158" s="362">
        <v>4</v>
      </c>
      <c r="F158" s="285">
        <v>5</v>
      </c>
      <c r="G158" s="362">
        <v>6</v>
      </c>
      <c r="H158" s="285">
        <v>7</v>
      </c>
      <c r="I158" s="363">
        <v>8</v>
      </c>
      <c r="J158" s="363">
        <v>9</v>
      </c>
      <c r="K158" s="363">
        <v>10</v>
      </c>
      <c r="L158" s="285">
        <v>11</v>
      </c>
      <c r="M158" s="362">
        <v>14</v>
      </c>
      <c r="N158" s="363">
        <v>15</v>
      </c>
      <c r="O158" s="363">
        <v>16</v>
      </c>
      <c r="P158" s="363">
        <v>17</v>
      </c>
    </row>
  </sheetData>
  <mergeCells count="23">
    <mergeCell ref="M4:P4"/>
    <mergeCell ref="L4:L5"/>
    <mergeCell ref="A1:B1"/>
    <mergeCell ref="A2:P2"/>
    <mergeCell ref="A4:B5"/>
    <mergeCell ref="C4:C5"/>
    <mergeCell ref="D4:G4"/>
    <mergeCell ref="H4:K4"/>
    <mergeCell ref="O3:P3"/>
    <mergeCell ref="A70:A79"/>
    <mergeCell ref="A7:A15"/>
    <mergeCell ref="A16:A23"/>
    <mergeCell ref="A24:A31"/>
    <mergeCell ref="A32:A46"/>
    <mergeCell ref="A47:A58"/>
    <mergeCell ref="A59:A69"/>
    <mergeCell ref="A147:A156"/>
    <mergeCell ref="A80:A86"/>
    <mergeCell ref="A87:A95"/>
    <mergeCell ref="A96:A109"/>
    <mergeCell ref="A110:A123"/>
    <mergeCell ref="A124:A130"/>
    <mergeCell ref="A131:A146"/>
  </mergeCells>
  <phoneticPr fontId="10" type="noConversion"/>
  <pageMargins left="0.70866141732283472" right="0.70866141732283472" top="0.74803149606299213" bottom="0.74803149606299213" header="0.31496062992125984" footer="0.31496062992125984"/>
  <pageSetup paperSize="9" scale="78"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2"/>
  <sheetViews>
    <sheetView workbookViewId="0">
      <selection activeCell="N13" sqref="N13"/>
    </sheetView>
  </sheetViews>
  <sheetFormatPr defaultColWidth="9" defaultRowHeight="14.25"/>
  <cols>
    <col min="2" max="2" width="18.375" customWidth="1"/>
    <col min="3" max="3" width="7" customWidth="1"/>
    <col min="4" max="7" width="5.25" customWidth="1"/>
    <col min="8" max="8" width="7.625" customWidth="1"/>
    <col min="9" max="9" width="7.75" customWidth="1"/>
    <col min="10" max="10" width="6.5" customWidth="1"/>
    <col min="11" max="11" width="8" customWidth="1"/>
  </cols>
  <sheetData>
    <row r="1" spans="1:18" ht="20.25">
      <c r="A1" s="397" t="s">
        <v>386</v>
      </c>
      <c r="I1" s="39"/>
    </row>
    <row r="2" spans="1:18" ht="38.25" customHeight="1">
      <c r="A2" s="680" t="s">
        <v>357</v>
      </c>
      <c r="B2" s="680"/>
      <c r="C2" s="680"/>
      <c r="D2" s="680"/>
      <c r="E2" s="680"/>
      <c r="F2" s="680"/>
      <c r="G2" s="680"/>
      <c r="H2" s="680"/>
      <c r="I2" s="680"/>
      <c r="J2" s="680"/>
      <c r="K2" s="680"/>
      <c r="L2" s="159"/>
      <c r="M2" s="158"/>
      <c r="N2" s="158"/>
      <c r="O2" s="158"/>
      <c r="P2" s="158"/>
      <c r="Q2" s="160"/>
      <c r="R2" s="161"/>
    </row>
    <row r="3" spans="1:18" ht="23.25" customHeight="1">
      <c r="A3" s="170"/>
      <c r="B3" s="170"/>
      <c r="C3" s="170"/>
      <c r="D3" s="170"/>
      <c r="E3" s="170"/>
      <c r="F3" s="170"/>
      <c r="G3" s="170"/>
      <c r="H3" s="170"/>
      <c r="I3" s="170"/>
      <c r="J3" s="170"/>
      <c r="K3" s="170"/>
      <c r="L3" s="159"/>
      <c r="M3" s="158"/>
      <c r="N3" s="158"/>
      <c r="O3" s="158"/>
      <c r="P3" s="158"/>
      <c r="Q3" s="160"/>
      <c r="R3" s="161"/>
    </row>
    <row r="4" spans="1:18" ht="21" customHeight="1">
      <c r="A4" s="681" t="s">
        <v>0</v>
      </c>
      <c r="B4" s="681"/>
      <c r="C4" s="670" t="s">
        <v>358</v>
      </c>
      <c r="D4" s="683" t="s">
        <v>69</v>
      </c>
      <c r="E4" s="684"/>
      <c r="F4" s="684"/>
      <c r="G4" s="684"/>
      <c r="H4" s="588" t="s">
        <v>385</v>
      </c>
      <c r="I4" s="665"/>
      <c r="J4" s="666"/>
      <c r="K4" s="667"/>
    </row>
    <row r="5" spans="1:18" ht="32.25" customHeight="1">
      <c r="A5" s="682"/>
      <c r="B5" s="681"/>
      <c r="C5" s="671"/>
      <c r="D5" s="398" t="s">
        <v>84</v>
      </c>
      <c r="E5" s="398" t="s">
        <v>92</v>
      </c>
      <c r="F5" s="398" t="s">
        <v>85</v>
      </c>
      <c r="G5" s="398" t="s">
        <v>347</v>
      </c>
      <c r="H5" s="399" t="s">
        <v>83</v>
      </c>
      <c r="I5" s="399" t="s">
        <v>84</v>
      </c>
      <c r="J5" s="399" t="s">
        <v>85</v>
      </c>
      <c r="K5" s="399" t="s">
        <v>88</v>
      </c>
    </row>
    <row r="6" spans="1:18">
      <c r="A6" s="408"/>
      <c r="B6" s="409" t="s">
        <v>258</v>
      </c>
      <c r="C6" s="406">
        <v>74035</v>
      </c>
      <c r="D6" s="403"/>
      <c r="E6" s="403"/>
      <c r="F6" s="403"/>
      <c r="G6" s="403"/>
      <c r="H6" s="403">
        <v>23691.200000000001</v>
      </c>
      <c r="I6" s="403">
        <v>9146.7999999999993</v>
      </c>
      <c r="J6" s="403">
        <v>1617.14</v>
      </c>
      <c r="K6" s="403">
        <v>12927.26</v>
      </c>
    </row>
    <row r="7" spans="1:18">
      <c r="A7" s="677" t="s">
        <v>5</v>
      </c>
      <c r="B7" s="409" t="s">
        <v>101</v>
      </c>
      <c r="C7" s="404">
        <v>9949</v>
      </c>
      <c r="D7" s="405"/>
      <c r="E7" s="405"/>
      <c r="F7" s="405"/>
      <c r="G7" s="405"/>
      <c r="H7" s="405">
        <v>3183.68</v>
      </c>
      <c r="I7" s="405">
        <v>1193.8800000000001</v>
      </c>
      <c r="J7" s="405">
        <v>161.63999999999999</v>
      </c>
      <c r="K7" s="405">
        <v>1828.1599999999999</v>
      </c>
    </row>
    <row r="8" spans="1:18" ht="22.5">
      <c r="A8" s="678"/>
      <c r="B8" s="409" t="s">
        <v>265</v>
      </c>
      <c r="C8" s="404">
        <v>8602</v>
      </c>
      <c r="D8" s="405"/>
      <c r="E8" s="405"/>
      <c r="F8" s="405"/>
      <c r="G8" s="405"/>
      <c r="H8" s="405">
        <v>2752.64</v>
      </c>
      <c r="I8" s="405">
        <v>1032.24</v>
      </c>
      <c r="J8" s="405">
        <v>0</v>
      </c>
      <c r="K8" s="405">
        <v>1720.3999999999999</v>
      </c>
    </row>
    <row r="9" spans="1:18">
      <c r="A9" s="678"/>
      <c r="B9" s="400" t="s">
        <v>103</v>
      </c>
      <c r="C9" s="404">
        <v>8602</v>
      </c>
      <c r="D9" s="345">
        <v>0.6</v>
      </c>
      <c r="E9" s="345">
        <v>0.4</v>
      </c>
      <c r="F9" s="345"/>
      <c r="G9" s="345">
        <v>1</v>
      </c>
      <c r="H9" s="331">
        <v>2752.64</v>
      </c>
      <c r="I9" s="331">
        <v>1032.24</v>
      </c>
      <c r="J9" s="405">
        <v>0</v>
      </c>
      <c r="K9" s="405">
        <v>1720.3999999999999</v>
      </c>
    </row>
    <row r="10" spans="1:18">
      <c r="A10" s="679"/>
      <c r="B10" s="410" t="s">
        <v>113</v>
      </c>
      <c r="C10" s="404">
        <v>1347</v>
      </c>
      <c r="D10" s="345">
        <v>0.6</v>
      </c>
      <c r="E10" s="345">
        <v>0.4</v>
      </c>
      <c r="F10" s="402">
        <v>0.6</v>
      </c>
      <c r="G10" s="345">
        <v>0.4</v>
      </c>
      <c r="H10" s="331">
        <v>431.04</v>
      </c>
      <c r="I10" s="331">
        <v>161.64000000000001</v>
      </c>
      <c r="J10" s="405">
        <v>161.63999999999999</v>
      </c>
      <c r="K10" s="405">
        <v>107.75999999999999</v>
      </c>
    </row>
    <row r="11" spans="1:18">
      <c r="A11" s="676" t="s">
        <v>10</v>
      </c>
      <c r="B11" s="409" t="s">
        <v>116</v>
      </c>
      <c r="C11" s="406">
        <v>7272</v>
      </c>
      <c r="D11" s="403"/>
      <c r="E11" s="403"/>
      <c r="F11" s="403"/>
      <c r="G11" s="403"/>
      <c r="H11" s="403">
        <v>2327.04</v>
      </c>
      <c r="I11" s="403">
        <v>872.64</v>
      </c>
      <c r="J11" s="403">
        <v>17.809999999999999</v>
      </c>
      <c r="K11" s="403">
        <v>1436.59</v>
      </c>
    </row>
    <row r="12" spans="1:18">
      <c r="A12" s="676"/>
      <c r="B12" s="410" t="s">
        <v>266</v>
      </c>
      <c r="C12" s="404">
        <v>7135</v>
      </c>
      <c r="D12" s="405"/>
      <c r="E12" s="405"/>
      <c r="F12" s="405"/>
      <c r="G12" s="405"/>
      <c r="H12" s="405">
        <v>2283.1999999999998</v>
      </c>
      <c r="I12" s="405">
        <v>856.19999999999993</v>
      </c>
      <c r="J12" s="405">
        <v>0</v>
      </c>
      <c r="K12" s="405">
        <v>1427</v>
      </c>
    </row>
    <row r="13" spans="1:18">
      <c r="A13" s="676"/>
      <c r="B13" s="400" t="s">
        <v>117</v>
      </c>
      <c r="C13" s="404">
        <v>7135</v>
      </c>
      <c r="D13" s="345">
        <v>0.6</v>
      </c>
      <c r="E13" s="345">
        <v>0.4</v>
      </c>
      <c r="F13" s="402"/>
      <c r="G13" s="345">
        <v>1</v>
      </c>
      <c r="H13" s="331">
        <v>2283.1999999999998</v>
      </c>
      <c r="I13" s="331">
        <v>856.19999999999993</v>
      </c>
      <c r="J13" s="405">
        <v>0</v>
      </c>
      <c r="K13" s="405">
        <v>1427</v>
      </c>
    </row>
    <row r="14" spans="1:18">
      <c r="A14" s="676"/>
      <c r="B14" s="410" t="s">
        <v>13</v>
      </c>
      <c r="C14" s="404">
        <v>137</v>
      </c>
      <c r="D14" s="345">
        <v>0.6</v>
      </c>
      <c r="E14" s="345">
        <v>0.4</v>
      </c>
      <c r="F14" s="402">
        <v>0.65</v>
      </c>
      <c r="G14" s="345">
        <v>0.35</v>
      </c>
      <c r="H14" s="331">
        <v>43.84</v>
      </c>
      <c r="I14" s="331">
        <v>16.440000000000001</v>
      </c>
      <c r="J14" s="405">
        <v>17.809999999999999</v>
      </c>
      <c r="K14" s="405">
        <v>9.5900000000000034</v>
      </c>
    </row>
    <row r="15" spans="1:18">
      <c r="A15" s="676" t="s">
        <v>14</v>
      </c>
      <c r="B15" s="409" t="s">
        <v>124</v>
      </c>
      <c r="C15" s="401">
        <v>3355</v>
      </c>
      <c r="D15" s="403"/>
      <c r="E15" s="403"/>
      <c r="F15" s="403"/>
      <c r="G15" s="403"/>
      <c r="H15" s="403">
        <v>1073.5999999999999</v>
      </c>
      <c r="I15" s="403">
        <v>402.59999999999997</v>
      </c>
      <c r="J15" s="403">
        <v>0</v>
      </c>
      <c r="K15" s="403">
        <v>671</v>
      </c>
    </row>
    <row r="16" spans="1:18" ht="22.5">
      <c r="A16" s="676"/>
      <c r="B16" s="409" t="s">
        <v>267</v>
      </c>
      <c r="C16" s="401">
        <v>3355</v>
      </c>
      <c r="D16" s="403"/>
      <c r="E16" s="403"/>
      <c r="F16" s="403"/>
      <c r="G16" s="403"/>
      <c r="H16" s="403">
        <v>1073.5999999999999</v>
      </c>
      <c r="I16" s="403">
        <v>402.59999999999997</v>
      </c>
      <c r="J16" s="403">
        <v>0</v>
      </c>
      <c r="K16" s="403">
        <v>671</v>
      </c>
    </row>
    <row r="17" spans="1:11">
      <c r="A17" s="676"/>
      <c r="B17" s="400" t="s">
        <v>125</v>
      </c>
      <c r="C17" s="407">
        <v>3355</v>
      </c>
      <c r="D17" s="345">
        <v>0.6</v>
      </c>
      <c r="E17" s="345">
        <v>0.4</v>
      </c>
      <c r="F17" s="402"/>
      <c r="G17" s="345">
        <v>1</v>
      </c>
      <c r="H17" s="331">
        <v>1073.5999999999999</v>
      </c>
      <c r="I17" s="331">
        <v>402.59999999999997</v>
      </c>
      <c r="J17" s="405">
        <v>0</v>
      </c>
      <c r="K17" s="405">
        <v>671</v>
      </c>
    </row>
    <row r="18" spans="1:11">
      <c r="A18" s="676" t="s">
        <v>17</v>
      </c>
      <c r="B18" s="409" t="s">
        <v>129</v>
      </c>
      <c r="C18" s="406">
        <v>10185</v>
      </c>
      <c r="D18" s="403"/>
      <c r="E18" s="403"/>
      <c r="F18" s="403"/>
      <c r="G18" s="403"/>
      <c r="H18" s="403">
        <v>3259.2</v>
      </c>
      <c r="I18" s="403">
        <v>1222.2</v>
      </c>
      <c r="J18" s="403">
        <v>269.39999999999998</v>
      </c>
      <c r="K18" s="403">
        <v>1767.6</v>
      </c>
    </row>
    <row r="19" spans="1:11" ht="22.5">
      <c r="A19" s="676"/>
      <c r="B19" s="409" t="s">
        <v>268</v>
      </c>
      <c r="C19" s="406">
        <v>8389</v>
      </c>
      <c r="D19" s="403"/>
      <c r="E19" s="403"/>
      <c r="F19" s="403"/>
      <c r="G19" s="403"/>
      <c r="H19" s="403">
        <v>2684.48</v>
      </c>
      <c r="I19" s="403">
        <v>1006.6800000000001</v>
      </c>
      <c r="J19" s="403">
        <v>0</v>
      </c>
      <c r="K19" s="403">
        <v>1677.8</v>
      </c>
    </row>
    <row r="20" spans="1:11">
      <c r="A20" s="676"/>
      <c r="B20" s="400" t="s">
        <v>130</v>
      </c>
      <c r="C20" s="404">
        <v>8389</v>
      </c>
      <c r="D20" s="345">
        <v>0.6</v>
      </c>
      <c r="E20" s="345">
        <v>0.4</v>
      </c>
      <c r="F20" s="402"/>
      <c r="G20" s="345">
        <v>1</v>
      </c>
      <c r="H20" s="331">
        <v>2684.48</v>
      </c>
      <c r="I20" s="331">
        <v>1006.6800000000001</v>
      </c>
      <c r="J20" s="405">
        <v>0</v>
      </c>
      <c r="K20" s="405">
        <v>1677.8</v>
      </c>
    </row>
    <row r="21" spans="1:11">
      <c r="A21" s="676"/>
      <c r="B21" s="410" t="s">
        <v>133</v>
      </c>
      <c r="C21" s="404">
        <v>1796</v>
      </c>
      <c r="D21" s="345">
        <v>0.6</v>
      </c>
      <c r="E21" s="345">
        <v>0.4</v>
      </c>
      <c r="F21" s="402">
        <v>0.75</v>
      </c>
      <c r="G21" s="345">
        <v>0.25</v>
      </c>
      <c r="H21" s="331">
        <v>574.72</v>
      </c>
      <c r="I21" s="331">
        <v>215.52</v>
      </c>
      <c r="J21" s="405">
        <v>269.39999999999998</v>
      </c>
      <c r="K21" s="405">
        <v>89.800000000000068</v>
      </c>
    </row>
    <row r="22" spans="1:11">
      <c r="A22" s="676" t="s">
        <v>21</v>
      </c>
      <c r="B22" s="409" t="s">
        <v>139</v>
      </c>
      <c r="C22" s="406">
        <v>7944</v>
      </c>
      <c r="D22" s="324"/>
      <c r="E22" s="324"/>
      <c r="F22" s="403"/>
      <c r="G22" s="403"/>
      <c r="H22" s="403">
        <v>2542.08</v>
      </c>
      <c r="I22" s="403">
        <v>953.28000000000009</v>
      </c>
      <c r="J22" s="403">
        <v>180.96</v>
      </c>
      <c r="K22" s="403">
        <v>1407.84</v>
      </c>
    </row>
    <row r="23" spans="1:11" ht="22.5">
      <c r="A23" s="676"/>
      <c r="B23" s="409" t="s">
        <v>269</v>
      </c>
      <c r="C23" s="406">
        <v>6813</v>
      </c>
      <c r="D23" s="324"/>
      <c r="E23" s="324"/>
      <c r="F23" s="403"/>
      <c r="G23" s="403"/>
      <c r="H23" s="403">
        <v>2180.16</v>
      </c>
      <c r="I23" s="403">
        <v>817.56000000000006</v>
      </c>
      <c r="J23" s="403">
        <v>0</v>
      </c>
      <c r="K23" s="403">
        <v>1362.6</v>
      </c>
    </row>
    <row r="24" spans="1:11">
      <c r="A24" s="676"/>
      <c r="B24" s="400" t="s">
        <v>140</v>
      </c>
      <c r="C24" s="404">
        <v>6813</v>
      </c>
      <c r="D24" s="345">
        <v>0.6</v>
      </c>
      <c r="E24" s="345">
        <v>0.4</v>
      </c>
      <c r="F24" s="402"/>
      <c r="G24" s="345">
        <v>1</v>
      </c>
      <c r="H24" s="331">
        <v>2180.16</v>
      </c>
      <c r="I24" s="331">
        <v>817.56000000000006</v>
      </c>
      <c r="J24" s="405">
        <v>0</v>
      </c>
      <c r="K24" s="405">
        <v>1362.6</v>
      </c>
    </row>
    <row r="25" spans="1:11">
      <c r="A25" s="676"/>
      <c r="B25" s="410" t="s">
        <v>145</v>
      </c>
      <c r="C25" s="404">
        <v>1131</v>
      </c>
      <c r="D25" s="345">
        <v>0.6</v>
      </c>
      <c r="E25" s="345">
        <v>0.4</v>
      </c>
      <c r="F25" s="402">
        <v>0.8</v>
      </c>
      <c r="G25" s="345">
        <v>0.19999999999999996</v>
      </c>
      <c r="H25" s="331">
        <v>361.92</v>
      </c>
      <c r="I25" s="331">
        <v>135.72</v>
      </c>
      <c r="J25" s="405">
        <v>180.96</v>
      </c>
      <c r="K25" s="405">
        <v>45.240000000000009</v>
      </c>
    </row>
    <row r="26" spans="1:11">
      <c r="A26" s="676" t="s">
        <v>25</v>
      </c>
      <c r="B26" s="409" t="s">
        <v>151</v>
      </c>
      <c r="C26" s="406">
        <v>1996</v>
      </c>
      <c r="D26" s="324"/>
      <c r="E26" s="324"/>
      <c r="F26" s="403"/>
      <c r="G26" s="403"/>
      <c r="H26" s="403">
        <v>638.72</v>
      </c>
      <c r="I26" s="403">
        <v>239.52</v>
      </c>
      <c r="J26" s="403">
        <v>0</v>
      </c>
      <c r="K26" s="403">
        <v>399.20000000000005</v>
      </c>
    </row>
    <row r="27" spans="1:11">
      <c r="A27" s="676"/>
      <c r="B27" s="410" t="s">
        <v>270</v>
      </c>
      <c r="C27" s="404">
        <v>1996</v>
      </c>
      <c r="D27" s="324"/>
      <c r="E27" s="324"/>
      <c r="F27" s="405"/>
      <c r="G27" s="405"/>
      <c r="H27" s="405">
        <v>638.72</v>
      </c>
      <c r="I27" s="405">
        <v>239.52</v>
      </c>
      <c r="J27" s="405">
        <v>0</v>
      </c>
      <c r="K27" s="405">
        <v>399.20000000000005</v>
      </c>
    </row>
    <row r="28" spans="1:11">
      <c r="A28" s="676"/>
      <c r="B28" s="400" t="s">
        <v>152</v>
      </c>
      <c r="C28" s="404">
        <v>1996</v>
      </c>
      <c r="D28" s="345">
        <v>0.6</v>
      </c>
      <c r="E28" s="345">
        <v>0.4</v>
      </c>
      <c r="F28" s="402"/>
      <c r="G28" s="345">
        <v>1</v>
      </c>
      <c r="H28" s="331">
        <v>638.72</v>
      </c>
      <c r="I28" s="331">
        <v>239.52</v>
      </c>
      <c r="J28" s="405">
        <v>0</v>
      </c>
      <c r="K28" s="405">
        <v>399.20000000000005</v>
      </c>
    </row>
    <row r="29" spans="1:11">
      <c r="A29" s="676" t="s">
        <v>28</v>
      </c>
      <c r="B29" s="409" t="s">
        <v>162</v>
      </c>
      <c r="C29" s="406">
        <v>5014</v>
      </c>
      <c r="D29" s="324"/>
      <c r="E29" s="324"/>
      <c r="F29" s="403"/>
      <c r="G29" s="403"/>
      <c r="H29" s="403">
        <v>1604.48</v>
      </c>
      <c r="I29" s="403">
        <v>629.6400000000001</v>
      </c>
      <c r="J29" s="403">
        <v>301.73</v>
      </c>
      <c r="K29" s="403">
        <v>673.11000000000013</v>
      </c>
    </row>
    <row r="30" spans="1:11">
      <c r="A30" s="676"/>
      <c r="B30" s="410" t="s">
        <v>271</v>
      </c>
      <c r="C30" s="404">
        <v>2719</v>
      </c>
      <c r="D30" s="324"/>
      <c r="E30" s="324"/>
      <c r="F30" s="405"/>
      <c r="G30" s="405"/>
      <c r="H30" s="405">
        <v>870.08</v>
      </c>
      <c r="I30" s="405">
        <v>326.28000000000003</v>
      </c>
      <c r="J30" s="405">
        <v>0</v>
      </c>
      <c r="K30" s="405">
        <v>543.79999999999995</v>
      </c>
    </row>
    <row r="31" spans="1:11">
      <c r="A31" s="676"/>
      <c r="B31" s="400" t="s">
        <v>163</v>
      </c>
      <c r="C31" s="404">
        <v>2719</v>
      </c>
      <c r="D31" s="345">
        <v>0.6</v>
      </c>
      <c r="E31" s="345">
        <v>0.4</v>
      </c>
      <c r="F31" s="402"/>
      <c r="G31" s="345">
        <v>1</v>
      </c>
      <c r="H31" s="331">
        <v>870.08</v>
      </c>
      <c r="I31" s="331">
        <v>326.28000000000003</v>
      </c>
      <c r="J31" s="405">
        <v>0</v>
      </c>
      <c r="K31" s="405">
        <v>543.79999999999995</v>
      </c>
    </row>
    <row r="32" spans="1:11">
      <c r="A32" s="676"/>
      <c r="B32" s="410" t="s">
        <v>168</v>
      </c>
      <c r="C32" s="404">
        <v>116</v>
      </c>
      <c r="D32" s="345">
        <v>0.8</v>
      </c>
      <c r="E32" s="345">
        <v>0.19999999999999996</v>
      </c>
      <c r="F32" s="402">
        <v>0.7</v>
      </c>
      <c r="G32" s="345">
        <v>0.30000000000000004</v>
      </c>
      <c r="H32" s="331">
        <v>37.119999999999997</v>
      </c>
      <c r="I32" s="331">
        <v>18.560000000000002</v>
      </c>
      <c r="J32" s="405">
        <v>12.99</v>
      </c>
      <c r="K32" s="405">
        <v>5.569999999999995</v>
      </c>
    </row>
    <row r="33" spans="1:11">
      <c r="A33" s="676"/>
      <c r="B33" s="410" t="s">
        <v>171</v>
      </c>
      <c r="C33" s="404">
        <v>583</v>
      </c>
      <c r="D33" s="345">
        <v>0.8</v>
      </c>
      <c r="E33" s="345">
        <v>0.19999999999999996</v>
      </c>
      <c r="F33" s="402">
        <v>0.7</v>
      </c>
      <c r="G33" s="345">
        <v>0.30000000000000004</v>
      </c>
      <c r="H33" s="331">
        <v>186.56</v>
      </c>
      <c r="I33" s="331">
        <v>93.280000000000015</v>
      </c>
      <c r="J33" s="405">
        <v>65.3</v>
      </c>
      <c r="K33" s="405">
        <v>27.97999999999999</v>
      </c>
    </row>
    <row r="34" spans="1:11">
      <c r="A34" s="676"/>
      <c r="B34" s="410" t="s">
        <v>173</v>
      </c>
      <c r="C34" s="404">
        <v>1596</v>
      </c>
      <c r="D34" s="345">
        <v>0.6</v>
      </c>
      <c r="E34" s="345">
        <v>0.4</v>
      </c>
      <c r="F34" s="402">
        <v>0.7</v>
      </c>
      <c r="G34" s="345">
        <v>0.30000000000000004</v>
      </c>
      <c r="H34" s="331">
        <v>510.72</v>
      </c>
      <c r="I34" s="331">
        <v>191.52</v>
      </c>
      <c r="J34" s="405">
        <v>223.44</v>
      </c>
      <c r="K34" s="405">
        <v>95.760000000000048</v>
      </c>
    </row>
    <row r="35" spans="1:11">
      <c r="A35" s="676" t="s">
        <v>34</v>
      </c>
      <c r="B35" s="409" t="s">
        <v>175</v>
      </c>
      <c r="C35" s="406">
        <v>3119</v>
      </c>
      <c r="D35" s="324"/>
      <c r="E35" s="324"/>
      <c r="F35" s="403"/>
      <c r="G35" s="403"/>
      <c r="H35" s="403">
        <v>998.08</v>
      </c>
      <c r="I35" s="403">
        <v>374.28000000000003</v>
      </c>
      <c r="J35" s="403">
        <v>66</v>
      </c>
      <c r="K35" s="403">
        <v>557.79999999999995</v>
      </c>
    </row>
    <row r="36" spans="1:11" ht="22.5">
      <c r="A36" s="676"/>
      <c r="B36" s="410" t="s">
        <v>272</v>
      </c>
      <c r="C36" s="404">
        <v>3119</v>
      </c>
      <c r="D36" s="324"/>
      <c r="E36" s="324"/>
      <c r="F36" s="405"/>
      <c r="G36" s="405"/>
      <c r="H36" s="405">
        <v>998.08</v>
      </c>
      <c r="I36" s="405">
        <v>374.28000000000003</v>
      </c>
      <c r="J36" s="405">
        <v>66</v>
      </c>
      <c r="K36" s="405">
        <v>557.79999999999995</v>
      </c>
    </row>
    <row r="37" spans="1:11">
      <c r="A37" s="676"/>
      <c r="B37" s="400" t="s">
        <v>176</v>
      </c>
      <c r="C37" s="404">
        <v>2569</v>
      </c>
      <c r="D37" s="345">
        <v>0.6</v>
      </c>
      <c r="E37" s="345">
        <v>0.4</v>
      </c>
      <c r="F37" s="402"/>
      <c r="G37" s="345">
        <v>1</v>
      </c>
      <c r="H37" s="331">
        <v>822.08</v>
      </c>
      <c r="I37" s="331">
        <v>308.28000000000003</v>
      </c>
      <c r="J37" s="405">
        <v>0</v>
      </c>
      <c r="K37" s="405">
        <v>513.79999999999995</v>
      </c>
    </row>
    <row r="38" spans="1:11">
      <c r="A38" s="676"/>
      <c r="B38" s="400" t="s">
        <v>177</v>
      </c>
      <c r="C38" s="404">
        <v>550</v>
      </c>
      <c r="D38" s="345">
        <v>0.6</v>
      </c>
      <c r="E38" s="345">
        <v>0.4</v>
      </c>
      <c r="F38" s="402">
        <v>0.6</v>
      </c>
      <c r="G38" s="345">
        <v>0.4</v>
      </c>
      <c r="H38" s="331">
        <v>176</v>
      </c>
      <c r="I38" s="331">
        <v>66</v>
      </c>
      <c r="J38" s="405">
        <v>66</v>
      </c>
      <c r="K38" s="405">
        <v>44</v>
      </c>
    </row>
    <row r="39" spans="1:11">
      <c r="A39" s="676" t="s">
        <v>38</v>
      </c>
      <c r="B39" s="409" t="s">
        <v>181</v>
      </c>
      <c r="C39" s="406">
        <v>3813</v>
      </c>
      <c r="D39" s="324"/>
      <c r="E39" s="324"/>
      <c r="F39" s="403"/>
      <c r="G39" s="403"/>
      <c r="H39" s="403">
        <v>1220.1599999999999</v>
      </c>
      <c r="I39" s="403">
        <v>497.92</v>
      </c>
      <c r="J39" s="403">
        <v>116.45</v>
      </c>
      <c r="K39" s="403">
        <v>605.79</v>
      </c>
    </row>
    <row r="40" spans="1:11">
      <c r="A40" s="676"/>
      <c r="B40" s="410" t="s">
        <v>273</v>
      </c>
      <c r="C40" s="404">
        <v>2804</v>
      </c>
      <c r="D40" s="324"/>
      <c r="E40" s="324"/>
      <c r="F40" s="405"/>
      <c r="G40" s="405"/>
      <c r="H40" s="405">
        <v>897.28</v>
      </c>
      <c r="I40" s="405">
        <v>336.48</v>
      </c>
      <c r="J40" s="405">
        <v>0</v>
      </c>
      <c r="K40" s="405">
        <v>560.79999999999995</v>
      </c>
    </row>
    <row r="41" spans="1:11">
      <c r="A41" s="676"/>
      <c r="B41" s="400" t="s">
        <v>182</v>
      </c>
      <c r="C41" s="404">
        <v>2804</v>
      </c>
      <c r="D41" s="345">
        <v>0.6</v>
      </c>
      <c r="E41" s="345">
        <v>0.4</v>
      </c>
      <c r="F41" s="402"/>
      <c r="G41" s="345">
        <v>1</v>
      </c>
      <c r="H41" s="331">
        <v>897.28</v>
      </c>
      <c r="I41" s="331">
        <v>336.48</v>
      </c>
      <c r="J41" s="405">
        <v>0</v>
      </c>
      <c r="K41" s="405">
        <v>560.79999999999995</v>
      </c>
    </row>
    <row r="42" spans="1:11">
      <c r="A42" s="676"/>
      <c r="B42" s="410" t="s">
        <v>186</v>
      </c>
      <c r="C42" s="404">
        <v>794</v>
      </c>
      <c r="D42" s="345">
        <v>0.8</v>
      </c>
      <c r="E42" s="345">
        <v>0.19999999999999996</v>
      </c>
      <c r="F42" s="402">
        <v>0.7</v>
      </c>
      <c r="G42" s="345">
        <v>0.30000000000000004</v>
      </c>
      <c r="H42" s="331">
        <v>254.08</v>
      </c>
      <c r="I42" s="331">
        <v>127.04000000000002</v>
      </c>
      <c r="J42" s="405">
        <v>88.93</v>
      </c>
      <c r="K42" s="405">
        <v>38.109999999999985</v>
      </c>
    </row>
    <row r="43" spans="1:11">
      <c r="A43" s="676"/>
      <c r="B43" s="410" t="s">
        <v>189</v>
      </c>
      <c r="C43" s="404">
        <v>215</v>
      </c>
      <c r="D43" s="345">
        <v>0.8</v>
      </c>
      <c r="E43" s="345">
        <v>0.19999999999999996</v>
      </c>
      <c r="F43" s="402">
        <v>0.8</v>
      </c>
      <c r="G43" s="345">
        <v>0.19999999999999996</v>
      </c>
      <c r="H43" s="331">
        <v>68.8</v>
      </c>
      <c r="I43" s="331">
        <v>34.4</v>
      </c>
      <c r="J43" s="405">
        <v>27.52</v>
      </c>
      <c r="K43" s="405">
        <v>6.879999999999999</v>
      </c>
    </row>
    <row r="44" spans="1:11">
      <c r="A44" s="676" t="s">
        <v>42</v>
      </c>
      <c r="B44" s="409" t="s">
        <v>190</v>
      </c>
      <c r="C44" s="406">
        <v>4366</v>
      </c>
      <c r="D44" s="324"/>
      <c r="E44" s="324"/>
      <c r="F44" s="403"/>
      <c r="G44" s="403"/>
      <c r="H44" s="403">
        <v>1397.12</v>
      </c>
      <c r="I44" s="403">
        <v>548.28000000000009</v>
      </c>
      <c r="J44" s="403">
        <v>77.95</v>
      </c>
      <c r="K44" s="403">
        <v>770.89</v>
      </c>
    </row>
    <row r="45" spans="1:11">
      <c r="A45" s="676"/>
      <c r="B45" s="410" t="s">
        <v>274</v>
      </c>
      <c r="C45" s="404">
        <v>3757</v>
      </c>
      <c r="D45" s="324"/>
      <c r="E45" s="324"/>
      <c r="F45" s="405"/>
      <c r="G45" s="405"/>
      <c r="H45" s="405">
        <v>1202.24</v>
      </c>
      <c r="I45" s="405">
        <v>450.84000000000003</v>
      </c>
      <c r="J45" s="405">
        <v>0</v>
      </c>
      <c r="K45" s="405">
        <v>751.4</v>
      </c>
    </row>
    <row r="46" spans="1:11">
      <c r="A46" s="676"/>
      <c r="B46" s="400" t="s">
        <v>191</v>
      </c>
      <c r="C46" s="404">
        <v>3757</v>
      </c>
      <c r="D46" s="345">
        <v>0.6</v>
      </c>
      <c r="E46" s="345">
        <v>0.4</v>
      </c>
      <c r="F46" s="402"/>
      <c r="G46" s="345">
        <v>1</v>
      </c>
      <c r="H46" s="331">
        <v>1202.24</v>
      </c>
      <c r="I46" s="331">
        <v>450.84000000000003</v>
      </c>
      <c r="J46" s="405">
        <v>0</v>
      </c>
      <c r="K46" s="405">
        <v>751.4</v>
      </c>
    </row>
    <row r="47" spans="1:11">
      <c r="A47" s="676"/>
      <c r="B47" s="410" t="s">
        <v>200</v>
      </c>
      <c r="C47" s="404">
        <v>609</v>
      </c>
      <c r="D47" s="345">
        <v>0.8</v>
      </c>
      <c r="E47" s="345">
        <v>0.19999999999999996</v>
      </c>
      <c r="F47" s="402">
        <v>0.8</v>
      </c>
      <c r="G47" s="345">
        <v>0.19999999999999996</v>
      </c>
      <c r="H47" s="331">
        <v>194.88</v>
      </c>
      <c r="I47" s="331">
        <v>97.440000000000012</v>
      </c>
      <c r="J47" s="405">
        <v>77.95</v>
      </c>
      <c r="K47" s="405">
        <v>19.489999999999981</v>
      </c>
    </row>
    <row r="48" spans="1:11">
      <c r="A48" s="676" t="s">
        <v>46</v>
      </c>
      <c r="B48" s="409" t="s">
        <v>203</v>
      </c>
      <c r="C48" s="406">
        <v>4549</v>
      </c>
      <c r="D48" s="324"/>
      <c r="E48" s="324"/>
      <c r="F48" s="403"/>
      <c r="G48" s="403"/>
      <c r="H48" s="403">
        <v>1455.68</v>
      </c>
      <c r="I48" s="403">
        <v>545.88</v>
      </c>
      <c r="J48" s="403">
        <v>0</v>
      </c>
      <c r="K48" s="403">
        <v>909.80000000000007</v>
      </c>
    </row>
    <row r="49" spans="1:11">
      <c r="A49" s="676"/>
      <c r="B49" s="410" t="s">
        <v>275</v>
      </c>
      <c r="C49" s="404">
        <v>4549</v>
      </c>
      <c r="D49" s="324"/>
      <c r="E49" s="324"/>
      <c r="F49" s="405"/>
      <c r="G49" s="405"/>
      <c r="H49" s="405">
        <v>1455.68</v>
      </c>
      <c r="I49" s="405">
        <v>545.88</v>
      </c>
      <c r="J49" s="405">
        <v>0</v>
      </c>
      <c r="K49" s="405">
        <v>909.80000000000007</v>
      </c>
    </row>
    <row r="50" spans="1:11">
      <c r="A50" s="676"/>
      <c r="B50" s="400" t="s">
        <v>204</v>
      </c>
      <c r="C50" s="404">
        <v>4549</v>
      </c>
      <c r="D50" s="345">
        <v>0.6</v>
      </c>
      <c r="E50" s="345">
        <v>0.4</v>
      </c>
      <c r="F50" s="402"/>
      <c r="G50" s="345">
        <v>1</v>
      </c>
      <c r="H50" s="331">
        <v>1455.68</v>
      </c>
      <c r="I50" s="331">
        <v>545.88</v>
      </c>
      <c r="J50" s="405">
        <v>0</v>
      </c>
      <c r="K50" s="405">
        <v>909.80000000000007</v>
      </c>
    </row>
    <row r="51" spans="1:11">
      <c r="A51" s="676" t="s">
        <v>49</v>
      </c>
      <c r="B51" s="409" t="s">
        <v>216</v>
      </c>
      <c r="C51" s="406">
        <v>6320</v>
      </c>
      <c r="D51" s="324"/>
      <c r="E51" s="324"/>
      <c r="F51" s="403"/>
      <c r="G51" s="403"/>
      <c r="H51" s="403">
        <v>2022.4</v>
      </c>
      <c r="I51" s="403">
        <v>873.6400000000001</v>
      </c>
      <c r="J51" s="403">
        <v>322.67</v>
      </c>
      <c r="K51" s="403">
        <v>826.08999999999992</v>
      </c>
    </row>
    <row r="52" spans="1:11" ht="22.5">
      <c r="A52" s="676"/>
      <c r="B52" s="409" t="s">
        <v>276</v>
      </c>
      <c r="C52" s="406">
        <v>3439</v>
      </c>
      <c r="D52" s="324"/>
      <c r="E52" s="324"/>
      <c r="F52" s="403"/>
      <c r="G52" s="403"/>
      <c r="H52" s="403">
        <v>1100.48</v>
      </c>
      <c r="I52" s="403">
        <v>412.68</v>
      </c>
      <c r="J52" s="403">
        <v>0</v>
      </c>
      <c r="K52" s="403">
        <v>687.8</v>
      </c>
    </row>
    <row r="53" spans="1:11">
      <c r="A53" s="676"/>
      <c r="B53" s="400" t="s">
        <v>217</v>
      </c>
      <c r="C53" s="404">
        <v>3439</v>
      </c>
      <c r="D53" s="345">
        <v>0.6</v>
      </c>
      <c r="E53" s="345">
        <v>0.4</v>
      </c>
      <c r="F53" s="402"/>
      <c r="G53" s="345">
        <v>1</v>
      </c>
      <c r="H53" s="331">
        <v>1100.48</v>
      </c>
      <c r="I53" s="331">
        <v>412.68</v>
      </c>
      <c r="J53" s="405">
        <v>0</v>
      </c>
      <c r="K53" s="405">
        <v>687.8</v>
      </c>
    </row>
    <row r="54" spans="1:11">
      <c r="A54" s="676"/>
      <c r="B54" s="411" t="s">
        <v>221</v>
      </c>
      <c r="C54" s="404">
        <v>2881</v>
      </c>
      <c r="D54" s="345">
        <v>0.8</v>
      </c>
      <c r="E54" s="345">
        <v>0.19999999999999996</v>
      </c>
      <c r="F54" s="402">
        <v>0.7</v>
      </c>
      <c r="G54" s="345">
        <v>0.30000000000000004</v>
      </c>
      <c r="H54" s="331">
        <v>921.92</v>
      </c>
      <c r="I54" s="331">
        <v>460.96000000000004</v>
      </c>
      <c r="J54" s="405">
        <v>322.67</v>
      </c>
      <c r="K54" s="405">
        <v>138.28999999999991</v>
      </c>
    </row>
    <row r="55" spans="1:11">
      <c r="A55" s="676" t="s">
        <v>53</v>
      </c>
      <c r="B55" s="409" t="s">
        <v>224</v>
      </c>
      <c r="C55" s="406">
        <v>4786</v>
      </c>
      <c r="D55" s="324"/>
      <c r="E55" s="324"/>
      <c r="F55" s="403"/>
      <c r="G55" s="403"/>
      <c r="H55" s="403">
        <v>1531.52</v>
      </c>
      <c r="I55" s="403">
        <v>574.32000000000005</v>
      </c>
      <c r="J55" s="403">
        <v>0</v>
      </c>
      <c r="K55" s="403">
        <v>957.19999999999993</v>
      </c>
    </row>
    <row r="56" spans="1:11" ht="22.5">
      <c r="A56" s="676"/>
      <c r="B56" s="409" t="s">
        <v>277</v>
      </c>
      <c r="C56" s="406">
        <v>4786</v>
      </c>
      <c r="D56" s="403"/>
      <c r="E56" s="403"/>
      <c r="F56" s="403">
        <v>0</v>
      </c>
      <c r="G56" s="403"/>
      <c r="H56" s="403">
        <v>1531.52</v>
      </c>
      <c r="I56" s="403">
        <v>574.32000000000005</v>
      </c>
      <c r="J56" s="403">
        <v>0</v>
      </c>
      <c r="K56" s="403">
        <v>957.19999999999993</v>
      </c>
    </row>
    <row r="57" spans="1:11">
      <c r="A57" s="676"/>
      <c r="B57" s="400" t="s">
        <v>225</v>
      </c>
      <c r="C57" s="404">
        <v>4786</v>
      </c>
      <c r="D57" s="345">
        <v>0.6</v>
      </c>
      <c r="E57" s="345">
        <v>0.4</v>
      </c>
      <c r="F57" s="402"/>
      <c r="G57" s="345">
        <v>1</v>
      </c>
      <c r="H57" s="331">
        <v>1531.52</v>
      </c>
      <c r="I57" s="331">
        <v>574.32000000000005</v>
      </c>
      <c r="J57" s="405">
        <v>0</v>
      </c>
      <c r="K57" s="405">
        <v>957.19999999999993</v>
      </c>
    </row>
    <row r="58" spans="1:11">
      <c r="A58" s="675" t="s">
        <v>56</v>
      </c>
      <c r="B58" s="409" t="s">
        <v>278</v>
      </c>
      <c r="C58" s="406">
        <v>1367</v>
      </c>
      <c r="D58" s="324"/>
      <c r="E58" s="324"/>
      <c r="F58" s="403"/>
      <c r="G58" s="403"/>
      <c r="H58" s="403">
        <v>437.44</v>
      </c>
      <c r="I58" s="403">
        <v>218.72000000000003</v>
      </c>
      <c r="J58" s="403">
        <v>102.53</v>
      </c>
      <c r="K58" s="403">
        <v>116.18999999999997</v>
      </c>
    </row>
    <row r="59" spans="1:11">
      <c r="A59" s="675"/>
      <c r="B59" s="411" t="s">
        <v>240</v>
      </c>
      <c r="C59" s="404">
        <v>566</v>
      </c>
      <c r="D59" s="345">
        <v>0.8</v>
      </c>
      <c r="E59" s="345">
        <v>0.19999999999999996</v>
      </c>
      <c r="F59" s="402"/>
      <c r="G59" s="345">
        <v>1</v>
      </c>
      <c r="H59" s="331">
        <v>181.12</v>
      </c>
      <c r="I59" s="331">
        <v>90.56</v>
      </c>
      <c r="J59" s="405">
        <v>0</v>
      </c>
      <c r="K59" s="405">
        <v>90.56</v>
      </c>
    </row>
    <row r="60" spans="1:11">
      <c r="A60" s="675"/>
      <c r="B60" s="410" t="s">
        <v>249</v>
      </c>
      <c r="C60" s="404">
        <v>801</v>
      </c>
      <c r="D60" s="345">
        <v>0.8</v>
      </c>
      <c r="E60" s="345">
        <v>0.19999999999999996</v>
      </c>
      <c r="F60" s="402">
        <v>0.8</v>
      </c>
      <c r="G60" s="345">
        <v>0.19999999999999996</v>
      </c>
      <c r="H60" s="331">
        <v>256.32</v>
      </c>
      <c r="I60" s="331">
        <v>128.16000000000003</v>
      </c>
      <c r="J60" s="405">
        <v>102.53</v>
      </c>
      <c r="K60" s="405">
        <v>25.629999999999967</v>
      </c>
    </row>
    <row r="62" spans="1:11" hidden="1">
      <c r="B62" s="285">
        <v>1</v>
      </c>
      <c r="C62" s="362">
        <v>2</v>
      </c>
      <c r="D62" s="285">
        <v>3</v>
      </c>
      <c r="E62" s="362">
        <v>4</v>
      </c>
      <c r="F62" s="285">
        <v>5</v>
      </c>
      <c r="G62" s="362">
        <v>6</v>
      </c>
      <c r="H62" s="285">
        <v>12</v>
      </c>
      <c r="I62" s="362">
        <v>13</v>
      </c>
      <c r="J62" s="285">
        <v>14</v>
      </c>
      <c r="K62" s="285">
        <v>15</v>
      </c>
    </row>
  </sheetData>
  <mergeCells count="19">
    <mergeCell ref="A7:A10"/>
    <mergeCell ref="A2:K2"/>
    <mergeCell ref="A4:B5"/>
    <mergeCell ref="C4:C5"/>
    <mergeCell ref="D4:G4"/>
    <mergeCell ref="H4:K4"/>
    <mergeCell ref="A11:A14"/>
    <mergeCell ref="A15:A17"/>
    <mergeCell ref="A48:A50"/>
    <mergeCell ref="A51:A54"/>
    <mergeCell ref="A55:A57"/>
    <mergeCell ref="A18:A21"/>
    <mergeCell ref="A58:A60"/>
    <mergeCell ref="A22:A25"/>
    <mergeCell ref="A26:A28"/>
    <mergeCell ref="A29:A34"/>
    <mergeCell ref="A35:A38"/>
    <mergeCell ref="A39:A43"/>
    <mergeCell ref="A44:A47"/>
  </mergeCells>
  <phoneticPr fontId="10" type="noConversion"/>
  <pageMargins left="0.70866141732283472" right="0.70866141732283472" top="0.74803149606299213" bottom="0.74803149606299213" header="0.31496062992125984" footer="0.31496062992125984"/>
  <pageSetup paperSize="9" scale="7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7"/>
  <sheetViews>
    <sheetView topLeftCell="A79" workbookViewId="0">
      <selection activeCell="E10" sqref="E10"/>
    </sheetView>
  </sheetViews>
  <sheetFormatPr defaultColWidth="9" defaultRowHeight="14.25"/>
  <cols>
    <col min="1" max="1" width="14.25" customWidth="1"/>
    <col min="2" max="2" width="13.125" customWidth="1"/>
    <col min="3" max="3" width="14.375" customWidth="1"/>
    <col min="4" max="4" width="18" customWidth="1"/>
    <col min="5" max="5" width="12.875" customWidth="1"/>
  </cols>
  <sheetData>
    <row r="1" spans="1:5">
      <c r="A1" s="2" t="s">
        <v>250</v>
      </c>
    </row>
    <row r="2" spans="1:5" ht="14.25" customHeight="1">
      <c r="A2" s="511" t="s">
        <v>251</v>
      </c>
      <c r="B2" s="511"/>
      <c r="C2" s="511"/>
      <c r="D2" s="511"/>
      <c r="E2" s="511"/>
    </row>
    <row r="3" spans="1:5" ht="40.5" customHeight="1">
      <c r="A3" s="504"/>
      <c r="B3" s="504"/>
      <c r="C3" s="504"/>
      <c r="D3" s="504"/>
      <c r="E3" s="504"/>
    </row>
    <row r="4" spans="1:5" ht="24">
      <c r="A4" s="49" t="s">
        <v>252</v>
      </c>
      <c r="B4" s="50" t="s">
        <v>253</v>
      </c>
      <c r="C4" s="51" t="s">
        <v>254</v>
      </c>
      <c r="D4" s="52" t="s">
        <v>255</v>
      </c>
      <c r="E4" s="53" t="s">
        <v>78</v>
      </c>
    </row>
    <row r="5" spans="1:5">
      <c r="A5" s="54" t="s">
        <v>83</v>
      </c>
      <c r="B5" s="55" t="e">
        <f>B11+B6</f>
        <v>#REF!</v>
      </c>
      <c r="C5" s="56" t="e">
        <f>C11+C6</f>
        <v>#REF!</v>
      </c>
      <c r="D5" s="56">
        <f>D11+D6</f>
        <v>5650.3899999999994</v>
      </c>
      <c r="E5" s="56" t="e">
        <f>E11+E6</f>
        <v>#REF!</v>
      </c>
    </row>
    <row r="6" spans="1:5">
      <c r="A6" s="54" t="s">
        <v>95</v>
      </c>
      <c r="B6" s="55" t="e">
        <f>B7</f>
        <v>#REF!</v>
      </c>
      <c r="C6" s="56" t="e">
        <f>C7</f>
        <v>#REF!</v>
      </c>
      <c r="D6" s="56">
        <f>D7</f>
        <v>0</v>
      </c>
      <c r="E6" s="56" t="e">
        <f>E7</f>
        <v>#REF!</v>
      </c>
    </row>
    <row r="7" spans="1:5">
      <c r="A7" s="57" t="s">
        <v>96</v>
      </c>
      <c r="B7" s="55" t="e">
        <f>SUM(B8:B10)</f>
        <v>#REF!</v>
      </c>
      <c r="C7" s="56" t="e">
        <f>SUM(C8:C10)</f>
        <v>#REF!</v>
      </c>
      <c r="D7" s="56">
        <f>SUM(D8:D10)</f>
        <v>0</v>
      </c>
      <c r="E7" s="56" t="e">
        <f>SUM(E8:E10)</f>
        <v>#REF!</v>
      </c>
    </row>
    <row r="8" spans="1:5">
      <c r="A8" s="58" t="s">
        <v>97</v>
      </c>
      <c r="B8" s="59" t="e">
        <f>VLOOKUP(A8,附件3高中免学费!$A$12:$G$171,7,0)</f>
        <v>#REF!</v>
      </c>
      <c r="C8" s="60" t="e">
        <f>ROUND(B8*320*2/10000,2)</f>
        <v>#REF!</v>
      </c>
      <c r="D8" s="61"/>
      <c r="E8" s="62" t="e">
        <f>C8-D8</f>
        <v>#REF!</v>
      </c>
    </row>
    <row r="9" spans="1:5">
      <c r="A9" s="58" t="s">
        <v>98</v>
      </c>
      <c r="B9" s="59" t="e">
        <f>VLOOKUP(A9,附件3高中免学费!$A$12:$G$171,7,0)</f>
        <v>#REF!</v>
      </c>
      <c r="C9" s="60" t="e">
        <f>ROUND(B9*320*2/10000,2)</f>
        <v>#REF!</v>
      </c>
      <c r="D9" s="61"/>
      <c r="E9" s="62" t="e">
        <f>C9-D9</f>
        <v>#REF!</v>
      </c>
    </row>
    <row r="10" spans="1:5" ht="24">
      <c r="A10" s="58" t="s">
        <v>99</v>
      </c>
      <c r="B10" s="59" t="e">
        <f>VLOOKUP(A10,附件3高中免学费!$A$12:$G$171,7,0)</f>
        <v>#REF!</v>
      </c>
      <c r="C10" s="60" t="e">
        <f>ROUND(B10*320*2/10000,2)</f>
        <v>#REF!</v>
      </c>
      <c r="D10" s="61"/>
      <c r="E10" s="62" t="e">
        <f>C10-D10</f>
        <v>#REF!</v>
      </c>
    </row>
    <row r="11" spans="1:5">
      <c r="A11" s="54" t="s">
        <v>100</v>
      </c>
      <c r="B11" s="55" t="e">
        <f>B12+B24+B32+B38+B49+B62+B74+B88+B95+B105+B119+B133+B142+B158</f>
        <v>#REF!</v>
      </c>
      <c r="C11" s="56" t="e">
        <f>C12+C24+C32+C38+C49+C62+C74+C88+C95+C105+C119+C133+C142+C158</f>
        <v>#REF!</v>
      </c>
      <c r="D11" s="56">
        <f>D12+D24+D32+D38+D49+D62+D74+D88+D95+D105+D119+D133+D142+D158</f>
        <v>5650.3899999999994</v>
      </c>
      <c r="E11" s="56" t="e">
        <f>E12+E24+E32+E38+E49+E62+E74+E88+E95+E105+E119+E133+E142+E158</f>
        <v>#REF!</v>
      </c>
    </row>
    <row r="12" spans="1:5">
      <c r="A12" s="54" t="s">
        <v>101</v>
      </c>
      <c r="B12" s="63" t="e">
        <f>SUM(B14:B23)</f>
        <v>#REF!</v>
      </c>
      <c r="C12" s="64" t="e">
        <f>SUM(C14:C23)</f>
        <v>#REF!</v>
      </c>
      <c r="D12" s="64">
        <f>SUM(D14:D23)</f>
        <v>217.53000000000003</v>
      </c>
      <c r="E12" s="64" t="e">
        <f>SUM(E14:E23)</f>
        <v>#REF!</v>
      </c>
    </row>
    <row r="13" spans="1:5" ht="24">
      <c r="A13" s="54" t="s">
        <v>102</v>
      </c>
      <c r="B13" s="63" t="e">
        <f>SUM(B14:B21)</f>
        <v>#REF!</v>
      </c>
      <c r="C13" s="64" t="e">
        <f>SUM(C14:C21)</f>
        <v>#REF!</v>
      </c>
      <c r="D13" s="64">
        <f>SUM(D14:D21)</f>
        <v>66.94</v>
      </c>
      <c r="E13" s="64" t="e">
        <f>SUM(E14:E21)</f>
        <v>#REF!</v>
      </c>
    </row>
    <row r="14" spans="1:5">
      <c r="A14" s="65" t="s">
        <v>103</v>
      </c>
      <c r="B14" s="59" t="e">
        <f>VLOOKUP(A14,附件3高中免学费!$A$12:$G$171,7,0)</f>
        <v>#REF!</v>
      </c>
      <c r="C14" s="60" t="e">
        <f t="shared" ref="C14:C23" si="0">ROUND(B14*320*2/10000,2)</f>
        <v>#REF!</v>
      </c>
      <c r="D14" s="66">
        <v>17.34</v>
      </c>
      <c r="E14" s="62" t="e">
        <f t="shared" ref="E14:E23" si="1">C14-D14</f>
        <v>#REF!</v>
      </c>
    </row>
    <row r="15" spans="1:5">
      <c r="A15" s="65" t="s">
        <v>104</v>
      </c>
      <c r="B15" s="59" t="e">
        <f>VLOOKUP(A15,附件3高中免学费!$A$12:$G$171,7,0)</f>
        <v>#REF!</v>
      </c>
      <c r="C15" s="60" t="e">
        <f t="shared" si="0"/>
        <v>#REF!</v>
      </c>
      <c r="D15" s="66">
        <v>22.46</v>
      </c>
      <c r="E15" s="62" t="e">
        <f t="shared" si="1"/>
        <v>#REF!</v>
      </c>
    </row>
    <row r="16" spans="1:5">
      <c r="A16" s="65" t="s">
        <v>107</v>
      </c>
      <c r="B16" s="59" t="e">
        <f>VLOOKUP(A16,附件3高中免学费!$A$12:$G$171,7,0)</f>
        <v>#REF!</v>
      </c>
      <c r="C16" s="60" t="e">
        <f t="shared" si="0"/>
        <v>#REF!</v>
      </c>
      <c r="D16" s="66">
        <v>20.61</v>
      </c>
      <c r="E16" s="62" t="e">
        <f t="shared" si="1"/>
        <v>#REF!</v>
      </c>
    </row>
    <row r="17" spans="1:5">
      <c r="A17" s="65" t="s">
        <v>108</v>
      </c>
      <c r="B17" s="59" t="e">
        <f>VLOOKUP(A17,附件3高中免学费!$A$12:$G$171,7,0)</f>
        <v>#REF!</v>
      </c>
      <c r="C17" s="60" t="e">
        <f t="shared" si="0"/>
        <v>#REF!</v>
      </c>
      <c r="D17" s="66">
        <v>0.06</v>
      </c>
      <c r="E17" s="62" t="e">
        <f t="shared" si="1"/>
        <v>#REF!</v>
      </c>
    </row>
    <row r="18" spans="1:5">
      <c r="A18" s="65" t="s">
        <v>109</v>
      </c>
      <c r="B18" s="59" t="e">
        <f>VLOOKUP(A18,附件3高中免学费!$A$12:$G$171,7,0)</f>
        <v>#REF!</v>
      </c>
      <c r="C18" s="60" t="e">
        <f t="shared" si="0"/>
        <v>#REF!</v>
      </c>
      <c r="D18" s="66">
        <v>2.11</v>
      </c>
      <c r="E18" s="62" t="e">
        <f t="shared" si="1"/>
        <v>#REF!</v>
      </c>
    </row>
    <row r="19" spans="1:5">
      <c r="A19" s="65" t="s">
        <v>110</v>
      </c>
      <c r="B19" s="59" t="e">
        <f>VLOOKUP(A19,附件3高中免学费!$A$12:$G$171,7,0)</f>
        <v>#REF!</v>
      </c>
      <c r="C19" s="60" t="e">
        <f t="shared" si="0"/>
        <v>#REF!</v>
      </c>
      <c r="D19" s="66">
        <v>0.9</v>
      </c>
      <c r="E19" s="62" t="e">
        <f t="shared" si="1"/>
        <v>#REF!</v>
      </c>
    </row>
    <row r="20" spans="1:5">
      <c r="A20" s="65" t="s">
        <v>111</v>
      </c>
      <c r="B20" s="59" t="e">
        <f>VLOOKUP(A20,附件3高中免学费!$A$12:$G$171,7,0)</f>
        <v>#REF!</v>
      </c>
      <c r="C20" s="60" t="e">
        <f t="shared" si="0"/>
        <v>#REF!</v>
      </c>
      <c r="D20" s="66">
        <v>2.1800000000000002</v>
      </c>
      <c r="E20" s="62" t="e">
        <f t="shared" si="1"/>
        <v>#REF!</v>
      </c>
    </row>
    <row r="21" spans="1:5">
      <c r="A21" s="65" t="s">
        <v>112</v>
      </c>
      <c r="B21" s="59" t="e">
        <f>VLOOKUP(A21,附件3高中免学费!$A$12:$G$171,7,0)</f>
        <v>#REF!</v>
      </c>
      <c r="C21" s="60" t="e">
        <f t="shared" si="0"/>
        <v>#REF!</v>
      </c>
      <c r="D21" s="66">
        <v>1.28</v>
      </c>
      <c r="E21" s="62" t="e">
        <f t="shared" si="1"/>
        <v>#REF!</v>
      </c>
    </row>
    <row r="22" spans="1:5">
      <c r="A22" s="65" t="s">
        <v>113</v>
      </c>
      <c r="B22" s="59" t="e">
        <f>VLOOKUP(A22,附件3高中免学费!$A$12:$G$171,7,0)</f>
        <v>#REF!</v>
      </c>
      <c r="C22" s="60" t="e">
        <f t="shared" si="0"/>
        <v>#REF!</v>
      </c>
      <c r="D22" s="66">
        <v>76.540000000000006</v>
      </c>
      <c r="E22" s="62" t="e">
        <f t="shared" si="1"/>
        <v>#REF!</v>
      </c>
    </row>
    <row r="23" spans="1:5">
      <c r="A23" s="65" t="s">
        <v>115</v>
      </c>
      <c r="B23" s="59" t="e">
        <f>VLOOKUP(A23,附件3高中免学费!$A$12:$G$171,7,0)</f>
        <v>#REF!</v>
      </c>
      <c r="C23" s="60" t="e">
        <f t="shared" si="0"/>
        <v>#REF!</v>
      </c>
      <c r="D23" s="66">
        <v>74.05</v>
      </c>
      <c r="E23" s="62" t="e">
        <f t="shared" si="1"/>
        <v>#REF!</v>
      </c>
    </row>
    <row r="24" spans="1:5">
      <c r="A24" s="54" t="s">
        <v>116</v>
      </c>
      <c r="B24" s="63" t="e">
        <f>SUM(B26:B31)</f>
        <v>#REF!</v>
      </c>
      <c r="C24" s="64" t="e">
        <f>SUM(C26:C31)</f>
        <v>#REF!</v>
      </c>
      <c r="D24" s="64">
        <f>SUM(D26:D31)</f>
        <v>160.07</v>
      </c>
      <c r="E24" s="64" t="e">
        <f>SUM(E26:E31)</f>
        <v>#REF!</v>
      </c>
    </row>
    <row r="25" spans="1:5" ht="24">
      <c r="A25" s="54" t="s">
        <v>102</v>
      </c>
      <c r="B25" s="67" t="e">
        <f>SUM(B26:B26)</f>
        <v>#REF!</v>
      </c>
      <c r="C25" s="68" t="e">
        <f>C26</f>
        <v>#REF!</v>
      </c>
      <c r="D25" s="68">
        <f>D26</f>
        <v>13.38</v>
      </c>
      <c r="E25" s="68" t="e">
        <f>E26</f>
        <v>#REF!</v>
      </c>
    </row>
    <row r="26" spans="1:5">
      <c r="A26" s="65" t="s">
        <v>117</v>
      </c>
      <c r="B26" s="59" t="e">
        <f>VLOOKUP(A26,附件3高中免学费!$A$12:$G$171,7,0)</f>
        <v>#REF!</v>
      </c>
      <c r="C26" s="60" t="e">
        <f t="shared" ref="C26:C31" si="2">ROUND(B26*320*2/10000,2)</f>
        <v>#REF!</v>
      </c>
      <c r="D26" s="66">
        <v>13.38</v>
      </c>
      <c r="E26" s="62" t="e">
        <f t="shared" ref="E26:E31" si="3">C26-D26</f>
        <v>#REF!</v>
      </c>
    </row>
    <row r="27" spans="1:5">
      <c r="A27" s="65" t="s">
        <v>13</v>
      </c>
      <c r="B27" s="59" t="e">
        <f>VLOOKUP(A27,附件3高中免学费!$A$12:$G$171,7,0)</f>
        <v>#REF!</v>
      </c>
      <c r="C27" s="60" t="e">
        <f t="shared" si="2"/>
        <v>#REF!</v>
      </c>
      <c r="D27" s="66">
        <v>9.2200000000000006</v>
      </c>
      <c r="E27" s="62" t="e">
        <f t="shared" si="3"/>
        <v>#REF!</v>
      </c>
    </row>
    <row r="28" spans="1:5">
      <c r="A28" s="65" t="s">
        <v>119</v>
      </c>
      <c r="B28" s="59" t="e">
        <f>VLOOKUP(A28,附件3高中免学费!$A$12:$G$171,7,0)</f>
        <v>#REF!</v>
      </c>
      <c r="C28" s="60" t="e">
        <f t="shared" si="2"/>
        <v>#REF!</v>
      </c>
      <c r="D28" s="66">
        <v>35.07</v>
      </c>
      <c r="E28" s="62" t="e">
        <f t="shared" si="3"/>
        <v>#REF!</v>
      </c>
    </row>
    <row r="29" spans="1:5">
      <c r="A29" s="65" t="s">
        <v>120</v>
      </c>
      <c r="B29" s="59" t="e">
        <f>VLOOKUP(A29,附件3高中免学费!$A$12:$G$171,7,0)</f>
        <v>#REF!</v>
      </c>
      <c r="C29" s="60" t="e">
        <f t="shared" si="2"/>
        <v>#REF!</v>
      </c>
      <c r="D29" s="66">
        <v>27.84</v>
      </c>
      <c r="E29" s="62" t="e">
        <f t="shared" si="3"/>
        <v>#REF!</v>
      </c>
    </row>
    <row r="30" spans="1:5">
      <c r="A30" s="65" t="s">
        <v>121</v>
      </c>
      <c r="B30" s="59" t="e">
        <f>VLOOKUP(A30,附件3高中免学费!$A$12:$G$171,7,0)</f>
        <v>#REF!</v>
      </c>
      <c r="C30" s="60" t="e">
        <f t="shared" si="2"/>
        <v>#REF!</v>
      </c>
      <c r="D30" s="66">
        <v>57.86</v>
      </c>
      <c r="E30" s="62" t="e">
        <f t="shared" si="3"/>
        <v>#REF!</v>
      </c>
    </row>
    <row r="31" spans="1:5">
      <c r="A31" s="65" t="s">
        <v>123</v>
      </c>
      <c r="B31" s="59" t="e">
        <f>VLOOKUP(A31,附件3高中免学费!$A$12:$G$171,7,0)</f>
        <v>#REF!</v>
      </c>
      <c r="C31" s="60" t="e">
        <f t="shared" si="2"/>
        <v>#REF!</v>
      </c>
      <c r="D31" s="66">
        <v>16.7</v>
      </c>
      <c r="E31" s="62" t="e">
        <f t="shared" si="3"/>
        <v>#REF!</v>
      </c>
    </row>
    <row r="32" spans="1:5">
      <c r="A32" s="54" t="s">
        <v>124</v>
      </c>
      <c r="B32" s="63" t="e">
        <f>SUM(B34:B37)</f>
        <v>#REF!</v>
      </c>
      <c r="C32" s="64" t="e">
        <f>SUM(C34:C37)</f>
        <v>#REF!</v>
      </c>
      <c r="D32" s="64">
        <f>SUM(D34:D37)</f>
        <v>110.39999999999999</v>
      </c>
      <c r="E32" s="64" t="e">
        <f>SUM(E34:E37)</f>
        <v>#REF!</v>
      </c>
    </row>
    <row r="33" spans="1:5" ht="24">
      <c r="A33" s="54" t="s">
        <v>102</v>
      </c>
      <c r="B33" s="63" t="e">
        <f>SUM(B34:B34)</f>
        <v>#REF!</v>
      </c>
      <c r="C33" s="64" t="e">
        <f>C34</f>
        <v>#REF!</v>
      </c>
      <c r="D33" s="64">
        <f>D34</f>
        <v>15.94</v>
      </c>
      <c r="E33" s="64" t="e">
        <f>E34</f>
        <v>#REF!</v>
      </c>
    </row>
    <row r="34" spans="1:5">
      <c r="A34" s="65" t="s">
        <v>125</v>
      </c>
      <c r="B34" s="59" t="e">
        <f>VLOOKUP(A34,附件3高中免学费!$A$12:$G$171,7,0)</f>
        <v>#REF!</v>
      </c>
      <c r="C34" s="60" t="e">
        <f>ROUND(B34*320*2/10000,2)</f>
        <v>#REF!</v>
      </c>
      <c r="D34" s="66">
        <v>15.94</v>
      </c>
      <c r="E34" s="62" t="e">
        <f>C34-D34</f>
        <v>#REF!</v>
      </c>
    </row>
    <row r="35" spans="1:5">
      <c r="A35" s="65" t="s">
        <v>126</v>
      </c>
      <c r="B35" s="59" t="e">
        <f>VLOOKUP(A35,附件3高中免学费!$A$12:$G$171,7,0)</f>
        <v>#REF!</v>
      </c>
      <c r="C35" s="60" t="e">
        <f>ROUND(B35*320*2/10000,2)</f>
        <v>#REF!</v>
      </c>
      <c r="D35" s="66">
        <v>48.19</v>
      </c>
      <c r="E35" s="62" t="e">
        <f>C35-D35</f>
        <v>#REF!</v>
      </c>
    </row>
    <row r="36" spans="1:5">
      <c r="A36" s="65" t="s">
        <v>127</v>
      </c>
      <c r="B36" s="59" t="e">
        <f>VLOOKUP(A36,附件3高中免学费!$A$12:$G$171,7,0)</f>
        <v>#REF!</v>
      </c>
      <c r="C36" s="60" t="e">
        <f>ROUND(B36*320*2/10000,2)</f>
        <v>#REF!</v>
      </c>
      <c r="D36" s="66">
        <v>44.54</v>
      </c>
      <c r="E36" s="62" t="e">
        <f>C36-D36</f>
        <v>#REF!</v>
      </c>
    </row>
    <row r="37" spans="1:5">
      <c r="A37" s="65" t="s">
        <v>128</v>
      </c>
      <c r="B37" s="59" t="e">
        <f>VLOOKUP(A37,附件3高中免学费!$A$12:$G$171,7,0)</f>
        <v>#REF!</v>
      </c>
      <c r="C37" s="60" t="e">
        <f>ROUND(B37*320*2/10000,2)</f>
        <v>#REF!</v>
      </c>
      <c r="D37" s="66">
        <v>1.73</v>
      </c>
      <c r="E37" s="62" t="e">
        <f>C37-D37</f>
        <v>#REF!</v>
      </c>
    </row>
    <row r="38" spans="1:5">
      <c r="A38" s="54" t="s">
        <v>129</v>
      </c>
      <c r="B38" s="63" t="e">
        <f>SUM(B40:B48)</f>
        <v>#REF!</v>
      </c>
      <c r="C38" s="64" t="e">
        <f>SUM(C40:C48)</f>
        <v>#REF!</v>
      </c>
      <c r="D38" s="64">
        <f>SUM(D40:D48)</f>
        <v>363.77</v>
      </c>
      <c r="E38" s="64" t="e">
        <f>SUM(E40:E48)</f>
        <v>#REF!</v>
      </c>
    </row>
    <row r="39" spans="1:5" ht="24">
      <c r="A39" s="54" t="s">
        <v>102</v>
      </c>
      <c r="B39" s="63" t="e">
        <f>SUM(B40:B41)</f>
        <v>#REF!</v>
      </c>
      <c r="C39" s="64" t="e">
        <f>SUM(C40:C41)</f>
        <v>#REF!</v>
      </c>
      <c r="D39" s="64">
        <f>SUM(D40:D41)</f>
        <v>14.27</v>
      </c>
      <c r="E39" s="64" t="e">
        <f>SUM(E40:E41)</f>
        <v>#REF!</v>
      </c>
    </row>
    <row r="40" spans="1:5">
      <c r="A40" s="65" t="s">
        <v>130</v>
      </c>
      <c r="B40" s="59" t="e">
        <f>VLOOKUP(A40,附件3高中免学费!$A$12:$G$171,7,0)</f>
        <v>#REF!</v>
      </c>
      <c r="C40" s="60" t="e">
        <f t="shared" ref="C40:C48" si="4">ROUND(B40*320*2/10000,2)</f>
        <v>#REF!</v>
      </c>
      <c r="D40" s="66">
        <v>12.16</v>
      </c>
      <c r="E40" s="62" t="e">
        <f t="shared" ref="E40:E48" si="5">C40-D40</f>
        <v>#REF!</v>
      </c>
    </row>
    <row r="41" spans="1:5">
      <c r="A41" s="65" t="s">
        <v>131</v>
      </c>
      <c r="B41" s="59" t="e">
        <f>VLOOKUP(A41,附件3高中免学费!$A$12:$G$171,7,0)</f>
        <v>#REF!</v>
      </c>
      <c r="C41" s="60" t="e">
        <f t="shared" si="4"/>
        <v>#REF!</v>
      </c>
      <c r="D41" s="66">
        <v>2.11</v>
      </c>
      <c r="E41" s="62" t="e">
        <f t="shared" si="5"/>
        <v>#REF!</v>
      </c>
    </row>
    <row r="42" spans="1:5">
      <c r="A42" s="65" t="s">
        <v>132</v>
      </c>
      <c r="B42" s="59" t="e">
        <f>VLOOKUP(A42,附件3高中免学费!$A$12:$G$171,7,0)</f>
        <v>#REF!</v>
      </c>
      <c r="C42" s="60" t="e">
        <f t="shared" si="4"/>
        <v>#REF!</v>
      </c>
      <c r="D42" s="66">
        <v>44.54</v>
      </c>
      <c r="E42" s="62" t="e">
        <f t="shared" si="5"/>
        <v>#REF!</v>
      </c>
    </row>
    <row r="43" spans="1:5">
      <c r="A43" s="65" t="s">
        <v>133</v>
      </c>
      <c r="B43" s="59" t="e">
        <f>VLOOKUP(A43,附件3高中免学费!$A$12:$G$171,7,0)</f>
        <v>#REF!</v>
      </c>
      <c r="C43" s="60" t="e">
        <f t="shared" si="4"/>
        <v>#REF!</v>
      </c>
      <c r="D43" s="66">
        <v>66.11</v>
      </c>
      <c r="E43" s="62" t="e">
        <f t="shared" si="5"/>
        <v>#REF!</v>
      </c>
    </row>
    <row r="44" spans="1:5">
      <c r="A44" s="65" t="s">
        <v>134</v>
      </c>
      <c r="B44" s="59" t="e">
        <f>VLOOKUP(A44,附件3高中免学费!$A$12:$G$171,7,0)</f>
        <v>#REF!</v>
      </c>
      <c r="C44" s="60" t="e">
        <f t="shared" si="4"/>
        <v>#REF!</v>
      </c>
      <c r="D44" s="66">
        <v>17.41</v>
      </c>
      <c r="E44" s="62" t="e">
        <f t="shared" si="5"/>
        <v>#REF!</v>
      </c>
    </row>
    <row r="45" spans="1:5">
      <c r="A45" s="65" t="s">
        <v>135</v>
      </c>
      <c r="B45" s="59" t="e">
        <f>VLOOKUP(A45,附件3高中免学费!$A$12:$G$171,7,0)</f>
        <v>#REF!</v>
      </c>
      <c r="C45" s="60" t="e">
        <f t="shared" si="4"/>
        <v>#REF!</v>
      </c>
      <c r="D45" s="66">
        <v>27.26</v>
      </c>
      <c r="E45" s="62" t="e">
        <f t="shared" si="5"/>
        <v>#REF!</v>
      </c>
    </row>
    <row r="46" spans="1:5">
      <c r="A46" s="65" t="s">
        <v>136</v>
      </c>
      <c r="B46" s="59" t="e">
        <f>VLOOKUP(A46,附件3高中免学费!$A$12:$G$171,7,0)</f>
        <v>#REF!</v>
      </c>
      <c r="C46" s="60" t="e">
        <f t="shared" si="4"/>
        <v>#REF!</v>
      </c>
      <c r="D46" s="66">
        <v>44.99</v>
      </c>
      <c r="E46" s="62" t="e">
        <f t="shared" si="5"/>
        <v>#REF!</v>
      </c>
    </row>
    <row r="47" spans="1:5">
      <c r="A47" s="65" t="s">
        <v>137</v>
      </c>
      <c r="B47" s="59" t="e">
        <f>VLOOKUP(A47,附件3高中免学费!$A$12:$G$171,7,0)</f>
        <v>#REF!</v>
      </c>
      <c r="C47" s="60" t="e">
        <f t="shared" si="4"/>
        <v>#REF!</v>
      </c>
      <c r="D47" s="66">
        <v>86.98</v>
      </c>
      <c r="E47" s="62" t="e">
        <f t="shared" si="5"/>
        <v>#REF!</v>
      </c>
    </row>
    <row r="48" spans="1:5">
      <c r="A48" s="65" t="s">
        <v>138</v>
      </c>
      <c r="B48" s="59" t="e">
        <f>VLOOKUP(A48,附件3高中免学费!$A$12:$G$171,7,0)</f>
        <v>#REF!</v>
      </c>
      <c r="C48" s="60" t="e">
        <f t="shared" si="4"/>
        <v>#REF!</v>
      </c>
      <c r="D48" s="66">
        <v>62.21</v>
      </c>
      <c r="E48" s="62" t="e">
        <f t="shared" si="5"/>
        <v>#REF!</v>
      </c>
    </row>
    <row r="49" spans="1:5">
      <c r="A49" s="54" t="s">
        <v>139</v>
      </c>
      <c r="B49" s="63" t="e">
        <f>SUM(B51:B61)</f>
        <v>#REF!</v>
      </c>
      <c r="C49" s="64" t="e">
        <f>SUM(C51:C61)</f>
        <v>#REF!</v>
      </c>
      <c r="D49" s="64">
        <f>SUM(D51:D61)</f>
        <v>936.14</v>
      </c>
      <c r="E49" s="64" t="e">
        <f>SUM(E51:E61)</f>
        <v>#REF!</v>
      </c>
    </row>
    <row r="50" spans="1:5" ht="24">
      <c r="A50" s="54" t="s">
        <v>102</v>
      </c>
      <c r="B50" s="63" t="e">
        <f>SUM(B51:B52)</f>
        <v>#REF!</v>
      </c>
      <c r="C50" s="64" t="e">
        <f>SUM(C51:C52)</f>
        <v>#REF!</v>
      </c>
      <c r="D50" s="64">
        <f>SUM(D51:D52)</f>
        <v>41.089999999999996</v>
      </c>
      <c r="E50" s="64" t="e">
        <f>SUM(E51:E52)</f>
        <v>#REF!</v>
      </c>
    </row>
    <row r="51" spans="1:5">
      <c r="A51" s="65" t="s">
        <v>140</v>
      </c>
      <c r="B51" s="59" t="e">
        <f>VLOOKUP(A51,附件3高中免学费!$A$12:$G$171,7,0)</f>
        <v>#REF!</v>
      </c>
      <c r="C51" s="60" t="e">
        <f t="shared" ref="C51:C61" si="6">ROUND(B51*320*2/10000,2)</f>
        <v>#REF!</v>
      </c>
      <c r="D51" s="66">
        <v>39.619999999999997</v>
      </c>
      <c r="E51" s="62" t="e">
        <f t="shared" ref="E51:E61" si="7">C51-D51</f>
        <v>#REF!</v>
      </c>
    </row>
    <row r="52" spans="1:5">
      <c r="A52" s="65" t="s">
        <v>141</v>
      </c>
      <c r="B52" s="59" t="e">
        <f>VLOOKUP(A52,附件3高中免学费!$A$12:$G$171,7,0)</f>
        <v>#REF!</v>
      </c>
      <c r="C52" s="60" t="e">
        <f t="shared" si="6"/>
        <v>#REF!</v>
      </c>
      <c r="D52" s="66">
        <v>1.47</v>
      </c>
      <c r="E52" s="62" t="e">
        <f t="shared" si="7"/>
        <v>#REF!</v>
      </c>
    </row>
    <row r="53" spans="1:5">
      <c r="A53" s="65" t="s">
        <v>142</v>
      </c>
      <c r="B53" s="59" t="e">
        <f>VLOOKUP(A53,附件3高中免学费!$A$12:$G$171,7,0)</f>
        <v>#REF!</v>
      </c>
      <c r="C53" s="60" t="e">
        <f t="shared" si="6"/>
        <v>#REF!</v>
      </c>
      <c r="D53" s="66">
        <v>71.489999999999995</v>
      </c>
      <c r="E53" s="62" t="e">
        <f t="shared" si="7"/>
        <v>#REF!</v>
      </c>
    </row>
    <row r="54" spans="1:5">
      <c r="A54" s="65" t="s">
        <v>143</v>
      </c>
      <c r="B54" s="59" t="e">
        <f>VLOOKUP(A54,附件3高中免学费!$A$12:$G$171,7,0)</f>
        <v>#REF!</v>
      </c>
      <c r="C54" s="60" t="e">
        <f t="shared" si="6"/>
        <v>#REF!</v>
      </c>
      <c r="D54" s="66">
        <v>132.54</v>
      </c>
      <c r="E54" s="62" t="e">
        <f t="shared" si="7"/>
        <v>#REF!</v>
      </c>
    </row>
    <row r="55" spans="1:5">
      <c r="A55" s="65" t="s">
        <v>144</v>
      </c>
      <c r="B55" s="59" t="e">
        <f>VLOOKUP(A55,附件3高中免学费!$A$12:$G$171,7,0)</f>
        <v>#REF!</v>
      </c>
      <c r="C55" s="60" t="e">
        <f t="shared" si="6"/>
        <v>#REF!</v>
      </c>
      <c r="D55" s="66">
        <v>174.85</v>
      </c>
      <c r="E55" s="62" t="e">
        <f t="shared" si="7"/>
        <v>#REF!</v>
      </c>
    </row>
    <row r="56" spans="1:5">
      <c r="A56" s="65" t="s">
        <v>145</v>
      </c>
      <c r="B56" s="59" t="e">
        <f>VLOOKUP(A56,附件3高中免学费!$A$12:$G$171,7,0)</f>
        <v>#REF!</v>
      </c>
      <c r="C56" s="60" t="e">
        <f t="shared" si="6"/>
        <v>#REF!</v>
      </c>
      <c r="D56" s="66">
        <v>89.86</v>
      </c>
      <c r="E56" s="62" t="e">
        <f t="shared" si="7"/>
        <v>#REF!</v>
      </c>
    </row>
    <row r="57" spans="1:5">
      <c r="A57" s="65" t="s">
        <v>146</v>
      </c>
      <c r="B57" s="59" t="e">
        <f>VLOOKUP(A57,附件3高中免学费!$A$12:$G$171,7,0)</f>
        <v>#REF!</v>
      </c>
      <c r="C57" s="60" t="e">
        <f t="shared" si="6"/>
        <v>#REF!</v>
      </c>
      <c r="D57" s="66">
        <v>97.28</v>
      </c>
      <c r="E57" s="62" t="e">
        <f t="shared" si="7"/>
        <v>#REF!</v>
      </c>
    </row>
    <row r="58" spans="1:5">
      <c r="A58" s="65" t="s">
        <v>147</v>
      </c>
      <c r="B58" s="59" t="e">
        <f>VLOOKUP(A58,附件3高中免学费!$A$12:$G$171,7,0)</f>
        <v>#REF!</v>
      </c>
      <c r="C58" s="60" t="e">
        <f t="shared" si="6"/>
        <v>#REF!</v>
      </c>
      <c r="D58" s="66">
        <v>89.79</v>
      </c>
      <c r="E58" s="62" t="e">
        <f t="shared" si="7"/>
        <v>#REF!</v>
      </c>
    </row>
    <row r="59" spans="1:5">
      <c r="A59" s="65" t="s">
        <v>148</v>
      </c>
      <c r="B59" s="59" t="e">
        <f>VLOOKUP(A59,附件3高中免学费!$A$12:$G$171,7,0)</f>
        <v>#REF!</v>
      </c>
      <c r="C59" s="60" t="e">
        <f t="shared" si="6"/>
        <v>#REF!</v>
      </c>
      <c r="D59" s="66">
        <v>155.13999999999999</v>
      </c>
      <c r="E59" s="62" t="e">
        <f t="shared" si="7"/>
        <v>#REF!</v>
      </c>
    </row>
    <row r="60" spans="1:5">
      <c r="A60" s="65" t="s">
        <v>149</v>
      </c>
      <c r="B60" s="59" t="e">
        <f>VLOOKUP(A60,附件3高中免学费!$A$12:$G$171,7,0)</f>
        <v>#REF!</v>
      </c>
      <c r="C60" s="60" t="e">
        <f t="shared" si="6"/>
        <v>#REF!</v>
      </c>
      <c r="D60" s="66">
        <v>35.01</v>
      </c>
      <c r="E60" s="62" t="e">
        <f t="shared" si="7"/>
        <v>#REF!</v>
      </c>
    </row>
    <row r="61" spans="1:5">
      <c r="A61" s="65" t="s">
        <v>150</v>
      </c>
      <c r="B61" s="59" t="e">
        <f>VLOOKUP(A61,附件3高中免学费!$A$12:$G$171,7,0)</f>
        <v>#REF!</v>
      </c>
      <c r="C61" s="60" t="e">
        <f t="shared" si="6"/>
        <v>#REF!</v>
      </c>
      <c r="D61" s="66">
        <v>49.09</v>
      </c>
      <c r="E61" s="62" t="e">
        <f t="shared" si="7"/>
        <v>#REF!</v>
      </c>
    </row>
    <row r="62" spans="1:5">
      <c r="A62" s="54" t="s">
        <v>151</v>
      </c>
      <c r="B62" s="63" t="e">
        <f>SUM(B64:B73)</f>
        <v>#REF!</v>
      </c>
      <c r="C62" s="64" t="e">
        <f>SUM(C64:C73)</f>
        <v>#REF!</v>
      </c>
      <c r="D62" s="64">
        <f>SUM(D64:D73)</f>
        <v>281.79000000000002</v>
      </c>
      <c r="E62" s="64" t="e">
        <f>SUM(E64:E73)</f>
        <v>#REF!</v>
      </c>
    </row>
    <row r="63" spans="1:5" ht="24">
      <c r="A63" s="54" t="s">
        <v>102</v>
      </c>
      <c r="B63" s="59" t="e">
        <f>SUM(B64:B67)</f>
        <v>#REF!</v>
      </c>
      <c r="C63" s="56" t="e">
        <f>SUM(C64:C67)</f>
        <v>#REF!</v>
      </c>
      <c r="D63" s="56">
        <f>SUM(D64:D67)</f>
        <v>31.42</v>
      </c>
      <c r="E63" s="56" t="e">
        <f>SUM(E64:E67)</f>
        <v>#REF!</v>
      </c>
    </row>
    <row r="64" spans="1:5">
      <c r="A64" s="65" t="s">
        <v>152</v>
      </c>
      <c r="B64" s="59" t="e">
        <f>VLOOKUP(A64,附件3高中免学费!$A$12:$G$171,7,0)</f>
        <v>#REF!</v>
      </c>
      <c r="C64" s="60" t="e">
        <f t="shared" ref="C64:C73" si="8">ROUND(B64*320*2/10000,2)</f>
        <v>#REF!</v>
      </c>
      <c r="D64" s="66">
        <v>15.68</v>
      </c>
      <c r="E64" s="62" t="e">
        <f t="shared" ref="E64:E73" si="9">C64-D64</f>
        <v>#REF!</v>
      </c>
    </row>
    <row r="65" spans="1:5">
      <c r="A65" s="65" t="s">
        <v>153</v>
      </c>
      <c r="B65" s="59" t="e">
        <f>VLOOKUP(A65,附件3高中免学费!$A$12:$G$171,7,0)</f>
        <v>#REF!</v>
      </c>
      <c r="C65" s="60" t="e">
        <f t="shared" si="8"/>
        <v>#REF!</v>
      </c>
      <c r="D65" s="66">
        <v>6.91</v>
      </c>
      <c r="E65" s="62" t="e">
        <f t="shared" si="9"/>
        <v>#REF!</v>
      </c>
    </row>
    <row r="66" spans="1:5">
      <c r="A66" s="65" t="s">
        <v>154</v>
      </c>
      <c r="B66" s="59" t="e">
        <f>VLOOKUP(A66,附件3高中免学费!$A$12:$G$171,7,0)</f>
        <v>#REF!</v>
      </c>
      <c r="C66" s="60" t="e">
        <f t="shared" si="8"/>
        <v>#REF!</v>
      </c>
      <c r="D66" s="66">
        <v>5.5</v>
      </c>
      <c r="E66" s="62" t="e">
        <f t="shared" si="9"/>
        <v>#REF!</v>
      </c>
    </row>
    <row r="67" spans="1:5">
      <c r="A67" s="65" t="s">
        <v>155</v>
      </c>
      <c r="B67" s="59" t="e">
        <f>VLOOKUP(A67,附件3高中免学费!$A$12:$G$171,7,0)</f>
        <v>#REF!</v>
      </c>
      <c r="C67" s="60" t="e">
        <f t="shared" si="8"/>
        <v>#REF!</v>
      </c>
      <c r="D67" s="66">
        <v>3.33</v>
      </c>
      <c r="E67" s="62" t="e">
        <f t="shared" si="9"/>
        <v>#REF!</v>
      </c>
    </row>
    <row r="68" spans="1:5">
      <c r="A68" s="65" t="s">
        <v>156</v>
      </c>
      <c r="B68" s="59" t="e">
        <f>VLOOKUP(A68,附件3高中免学费!$A$12:$G$171,7,0)</f>
        <v>#REF!</v>
      </c>
      <c r="C68" s="60" t="e">
        <f t="shared" si="8"/>
        <v>#REF!</v>
      </c>
      <c r="D68" s="66">
        <v>24.19</v>
      </c>
      <c r="E68" s="62" t="e">
        <f t="shared" si="9"/>
        <v>#REF!</v>
      </c>
    </row>
    <row r="69" spans="1:5">
      <c r="A69" s="65" t="s">
        <v>157</v>
      </c>
      <c r="B69" s="59" t="e">
        <f>VLOOKUP(A69,附件3高中免学费!$A$12:$G$171,7,0)</f>
        <v>#REF!</v>
      </c>
      <c r="C69" s="60" t="e">
        <f t="shared" si="8"/>
        <v>#REF!</v>
      </c>
      <c r="D69" s="66">
        <v>114.5</v>
      </c>
      <c r="E69" s="62" t="e">
        <f t="shared" si="9"/>
        <v>#REF!</v>
      </c>
    </row>
    <row r="70" spans="1:5">
      <c r="A70" s="65" t="s">
        <v>158</v>
      </c>
      <c r="B70" s="59" t="e">
        <f>VLOOKUP(A70,附件3高中免学费!$A$12:$G$171,7,0)</f>
        <v>#REF!</v>
      </c>
      <c r="C70" s="60" t="e">
        <f t="shared" si="8"/>
        <v>#REF!</v>
      </c>
      <c r="D70" s="66">
        <v>46.46</v>
      </c>
      <c r="E70" s="62" t="e">
        <f t="shared" si="9"/>
        <v>#REF!</v>
      </c>
    </row>
    <row r="71" spans="1:5">
      <c r="A71" s="65" t="s">
        <v>159</v>
      </c>
      <c r="B71" s="59" t="e">
        <f>VLOOKUP(A71,附件3高中免学费!$A$12:$G$171,7,0)</f>
        <v>#REF!</v>
      </c>
      <c r="C71" s="60" t="e">
        <f t="shared" si="8"/>
        <v>#REF!</v>
      </c>
      <c r="D71" s="66">
        <v>13.63</v>
      </c>
      <c r="E71" s="62" t="e">
        <f t="shared" si="9"/>
        <v>#REF!</v>
      </c>
    </row>
    <row r="72" spans="1:5">
      <c r="A72" s="65" t="s">
        <v>160</v>
      </c>
      <c r="B72" s="59" t="e">
        <f>VLOOKUP(A72,附件3高中免学费!$A$12:$G$171,7,0)</f>
        <v>#REF!</v>
      </c>
      <c r="C72" s="60" t="e">
        <f t="shared" si="8"/>
        <v>#REF!</v>
      </c>
      <c r="D72" s="66">
        <v>23.49</v>
      </c>
      <c r="E72" s="62" t="e">
        <f t="shared" si="9"/>
        <v>#REF!</v>
      </c>
    </row>
    <row r="73" spans="1:5">
      <c r="A73" s="65" t="s">
        <v>161</v>
      </c>
      <c r="B73" s="59" t="e">
        <f>VLOOKUP(A73,附件3高中免学费!$A$12:$G$171,7,0)</f>
        <v>#REF!</v>
      </c>
      <c r="C73" s="60" t="e">
        <f t="shared" si="8"/>
        <v>#REF!</v>
      </c>
      <c r="D73" s="66">
        <v>28.1</v>
      </c>
      <c r="E73" s="62" t="e">
        <f t="shared" si="9"/>
        <v>#REF!</v>
      </c>
    </row>
    <row r="74" spans="1:5">
      <c r="A74" s="54" t="s">
        <v>162</v>
      </c>
      <c r="B74" s="63" t="e">
        <f>SUM(B76:B87)</f>
        <v>#REF!</v>
      </c>
      <c r="C74" s="64" t="e">
        <f>SUM(C76:C87)</f>
        <v>#REF!</v>
      </c>
      <c r="D74" s="64">
        <f>SUM(D76:D87)</f>
        <v>269.75</v>
      </c>
      <c r="E74" s="64" t="e">
        <f>SUM(E76:E87)</f>
        <v>#REF!</v>
      </c>
    </row>
    <row r="75" spans="1:5" ht="24">
      <c r="A75" s="54" t="s">
        <v>102</v>
      </c>
      <c r="B75" s="55" t="e">
        <f>SUM(B76:B80)</f>
        <v>#REF!</v>
      </c>
      <c r="C75" s="56" t="e">
        <f>SUM(C76:C80)</f>
        <v>#REF!</v>
      </c>
      <c r="D75" s="56">
        <f>SUM(D76:D80)</f>
        <v>54.589999999999996</v>
      </c>
      <c r="E75" s="56" t="e">
        <f>SUM(E76:E80)</f>
        <v>#REF!</v>
      </c>
    </row>
    <row r="76" spans="1:5">
      <c r="A76" s="65" t="s">
        <v>163</v>
      </c>
      <c r="B76" s="59" t="e">
        <f>VLOOKUP(A76,附件3高中免学费!$A$12:$G$171,7,0)</f>
        <v>#REF!</v>
      </c>
      <c r="C76" s="60" t="e">
        <f t="shared" ref="C76:C87" si="10">ROUND(B76*320*2/10000,2)</f>
        <v>#REF!</v>
      </c>
      <c r="D76" s="66">
        <v>10.62</v>
      </c>
      <c r="E76" s="62" t="e">
        <f t="shared" ref="E76:E87" si="11">C76-D76</f>
        <v>#REF!</v>
      </c>
    </row>
    <row r="77" spans="1:5">
      <c r="A77" s="65" t="s">
        <v>164</v>
      </c>
      <c r="B77" s="59" t="e">
        <f>VLOOKUP(A77,附件3高中免学费!$A$12:$G$171,7,0)</f>
        <v>#REF!</v>
      </c>
      <c r="C77" s="60" t="e">
        <f t="shared" si="10"/>
        <v>#REF!</v>
      </c>
      <c r="D77" s="66">
        <v>30.08</v>
      </c>
      <c r="E77" s="62" t="e">
        <f t="shared" si="11"/>
        <v>#REF!</v>
      </c>
    </row>
    <row r="78" spans="1:5">
      <c r="A78" s="65" t="s">
        <v>165</v>
      </c>
      <c r="B78" s="59" t="e">
        <f>VLOOKUP(A78,附件3高中免学费!$A$12:$G$171,7,0)</f>
        <v>#REF!</v>
      </c>
      <c r="C78" s="60" t="e">
        <f t="shared" si="10"/>
        <v>#REF!</v>
      </c>
      <c r="D78" s="66">
        <v>5.95</v>
      </c>
      <c r="E78" s="62" t="e">
        <f t="shared" si="11"/>
        <v>#REF!</v>
      </c>
    </row>
    <row r="79" spans="1:5">
      <c r="A79" s="65" t="s">
        <v>166</v>
      </c>
      <c r="B79" s="59" t="e">
        <f>VLOOKUP(A79,附件3高中免学费!$A$12:$G$171,7,0)</f>
        <v>#REF!</v>
      </c>
      <c r="C79" s="60" t="e">
        <f t="shared" si="10"/>
        <v>#REF!</v>
      </c>
      <c r="D79" s="66">
        <v>2.69</v>
      </c>
      <c r="E79" s="62" t="e">
        <f t="shared" si="11"/>
        <v>#REF!</v>
      </c>
    </row>
    <row r="80" spans="1:5">
      <c r="A80" s="65" t="s">
        <v>167</v>
      </c>
      <c r="B80" s="59" t="e">
        <f>VLOOKUP(A80,附件3高中免学费!$A$12:$G$171,7,0)</f>
        <v>#REF!</v>
      </c>
      <c r="C80" s="60" t="e">
        <f t="shared" si="10"/>
        <v>#REF!</v>
      </c>
      <c r="D80" s="66">
        <v>5.25</v>
      </c>
      <c r="E80" s="62" t="e">
        <f t="shared" si="11"/>
        <v>#REF!</v>
      </c>
    </row>
    <row r="81" spans="1:5">
      <c r="A81" s="65" t="s">
        <v>168</v>
      </c>
      <c r="B81" s="59" t="e">
        <f>VLOOKUP(A81,附件3高中免学费!$A$12:$G$171,7,0)</f>
        <v>#REF!</v>
      </c>
      <c r="C81" s="60" t="e">
        <f t="shared" si="10"/>
        <v>#REF!</v>
      </c>
      <c r="D81" s="66">
        <v>11.65</v>
      </c>
      <c r="E81" s="62" t="e">
        <f t="shared" si="11"/>
        <v>#REF!</v>
      </c>
    </row>
    <row r="82" spans="1:5">
      <c r="A82" s="65" t="s">
        <v>169</v>
      </c>
      <c r="B82" s="59" t="e">
        <f>VLOOKUP(A82,附件3高中免学费!$A$12:$G$171,7,0)</f>
        <v>#REF!</v>
      </c>
      <c r="C82" s="60" t="e">
        <f t="shared" si="10"/>
        <v>#REF!</v>
      </c>
      <c r="D82" s="66">
        <v>24</v>
      </c>
      <c r="E82" s="62" t="e">
        <f t="shared" si="11"/>
        <v>#REF!</v>
      </c>
    </row>
    <row r="83" spans="1:5">
      <c r="A83" s="65" t="s">
        <v>170</v>
      </c>
      <c r="B83" s="59" t="e">
        <f>VLOOKUP(A83,附件3高中免学费!$A$12:$G$171,7,0)</f>
        <v>#REF!</v>
      </c>
      <c r="C83" s="60" t="e">
        <f t="shared" si="10"/>
        <v>#REF!</v>
      </c>
      <c r="D83" s="66">
        <v>36.99</v>
      </c>
      <c r="E83" s="62" t="e">
        <f t="shared" si="11"/>
        <v>#REF!</v>
      </c>
    </row>
    <row r="84" spans="1:5">
      <c r="A84" s="65" t="s">
        <v>171</v>
      </c>
      <c r="B84" s="59" t="e">
        <f>VLOOKUP(A84,附件3高中免学费!$A$12:$G$171,7,0)</f>
        <v>#REF!</v>
      </c>
      <c r="C84" s="60" t="e">
        <f t="shared" si="10"/>
        <v>#REF!</v>
      </c>
      <c r="D84" s="66">
        <v>28.54</v>
      </c>
      <c r="E84" s="62" t="e">
        <f t="shared" si="11"/>
        <v>#REF!</v>
      </c>
    </row>
    <row r="85" spans="1:5">
      <c r="A85" s="65" t="s">
        <v>172</v>
      </c>
      <c r="B85" s="59" t="e">
        <f>VLOOKUP(A85,附件3高中免学费!$A$12:$G$171,7,0)</f>
        <v>#REF!</v>
      </c>
      <c r="C85" s="60" t="e">
        <f t="shared" si="10"/>
        <v>#REF!</v>
      </c>
      <c r="D85" s="66">
        <v>25.6</v>
      </c>
      <c r="E85" s="62" t="e">
        <f t="shared" si="11"/>
        <v>#REF!</v>
      </c>
    </row>
    <row r="86" spans="1:5">
      <c r="A86" s="65" t="s">
        <v>173</v>
      </c>
      <c r="B86" s="59" t="e">
        <f>VLOOKUP(A86,附件3高中免学费!$A$12:$G$171,7,0)</f>
        <v>#REF!</v>
      </c>
      <c r="C86" s="60" t="e">
        <f t="shared" si="10"/>
        <v>#REF!</v>
      </c>
      <c r="D86" s="66">
        <v>35.39</v>
      </c>
      <c r="E86" s="62" t="e">
        <f t="shared" si="11"/>
        <v>#REF!</v>
      </c>
    </row>
    <row r="87" spans="1:5">
      <c r="A87" s="65" t="s">
        <v>174</v>
      </c>
      <c r="B87" s="59" t="e">
        <f>VLOOKUP(A87,附件3高中免学费!$A$12:$G$171,7,0)</f>
        <v>#REF!</v>
      </c>
      <c r="C87" s="60" t="e">
        <f t="shared" si="10"/>
        <v>#REF!</v>
      </c>
      <c r="D87" s="66">
        <v>52.99</v>
      </c>
      <c r="E87" s="62" t="e">
        <f t="shared" si="11"/>
        <v>#REF!</v>
      </c>
    </row>
    <row r="88" spans="1:5">
      <c r="A88" s="69" t="s">
        <v>175</v>
      </c>
      <c r="B88" s="63" t="e">
        <f>SUM(B90:B94)</f>
        <v>#REF!</v>
      </c>
      <c r="C88" s="64" t="e">
        <f>SUM(C90:C94)</f>
        <v>#REF!</v>
      </c>
      <c r="D88" s="64">
        <f>SUM(D90:D94)</f>
        <v>228.48000000000002</v>
      </c>
      <c r="E88" s="64" t="e">
        <f>SUM(E90:E94)</f>
        <v>#REF!</v>
      </c>
    </row>
    <row r="89" spans="1:5" ht="24">
      <c r="A89" s="69" t="s">
        <v>102</v>
      </c>
      <c r="B89" s="55" t="e">
        <f>SUM(B90:B92)</f>
        <v>#REF!</v>
      </c>
      <c r="C89" s="56" t="e">
        <f>SUM(C90:C92)</f>
        <v>#REF!</v>
      </c>
      <c r="D89" s="56">
        <f>SUM(D90:D92)</f>
        <v>54.27</v>
      </c>
      <c r="E89" s="56" t="e">
        <f>SUM(E90:E92)</f>
        <v>#REF!</v>
      </c>
    </row>
    <row r="90" spans="1:5">
      <c r="A90" s="70" t="s">
        <v>176</v>
      </c>
      <c r="B90" s="59" t="e">
        <f>VLOOKUP(A90,附件3高中免学费!$A$12:$G$171,7,0)</f>
        <v>#REF!</v>
      </c>
      <c r="C90" s="60" t="e">
        <f>ROUND(B90*320*2/10000,2)</f>
        <v>#REF!</v>
      </c>
      <c r="D90" s="66">
        <v>9.73</v>
      </c>
      <c r="E90" s="62" t="e">
        <f>C90-D90</f>
        <v>#REF!</v>
      </c>
    </row>
    <row r="91" spans="1:5">
      <c r="A91" s="70" t="s">
        <v>177</v>
      </c>
      <c r="B91" s="59" t="e">
        <f>VLOOKUP(A91,附件3高中免学费!$A$12:$G$171,7,0)</f>
        <v>#REF!</v>
      </c>
      <c r="C91" s="60" t="e">
        <f>ROUND(B91*320*2/10000,2)</f>
        <v>#REF!</v>
      </c>
      <c r="D91" s="66">
        <v>40</v>
      </c>
      <c r="E91" s="62" t="e">
        <f>C91-D91</f>
        <v>#REF!</v>
      </c>
    </row>
    <row r="92" spans="1:5">
      <c r="A92" s="70" t="s">
        <v>178</v>
      </c>
      <c r="B92" s="59" t="e">
        <f>VLOOKUP(A92,附件3高中免学费!$A$12:$G$171,7,0)</f>
        <v>#REF!</v>
      </c>
      <c r="C92" s="60" t="e">
        <f>ROUND(B92*320*2/10000,2)</f>
        <v>#REF!</v>
      </c>
      <c r="D92" s="66">
        <v>4.54</v>
      </c>
      <c r="E92" s="62" t="e">
        <f>C92-D92</f>
        <v>#REF!</v>
      </c>
    </row>
    <row r="93" spans="1:5">
      <c r="A93" s="65" t="s">
        <v>179</v>
      </c>
      <c r="B93" s="59" t="e">
        <f>VLOOKUP(A93,附件3高中免学费!$A$12:$G$171,7,0)</f>
        <v>#REF!</v>
      </c>
      <c r="C93" s="60" t="e">
        <f>ROUND(B93*320*2/10000,2)</f>
        <v>#REF!</v>
      </c>
      <c r="D93" s="66">
        <v>75.069999999999993</v>
      </c>
      <c r="E93" s="62" t="e">
        <f>C93-D93</f>
        <v>#REF!</v>
      </c>
    </row>
    <row r="94" spans="1:5">
      <c r="A94" s="65" t="s">
        <v>180</v>
      </c>
      <c r="B94" s="59" t="e">
        <f>VLOOKUP(A94,附件3高中免学费!$A$12:$G$171,7,0)</f>
        <v>#REF!</v>
      </c>
      <c r="C94" s="60" t="e">
        <f>ROUND(B94*320*2/10000,2)</f>
        <v>#REF!</v>
      </c>
      <c r="D94" s="66">
        <v>99.14</v>
      </c>
      <c r="E94" s="62" t="e">
        <f>C94-D94</f>
        <v>#REF!</v>
      </c>
    </row>
    <row r="95" spans="1:5">
      <c r="A95" s="54" t="s">
        <v>181</v>
      </c>
      <c r="B95" s="63" t="e">
        <f>SUM(B97:B104)</f>
        <v>#REF!</v>
      </c>
      <c r="C95" s="64" t="e">
        <f>SUM(C97:C104)</f>
        <v>#REF!</v>
      </c>
      <c r="D95" s="64">
        <f>SUM(D97:D104)</f>
        <v>252.29</v>
      </c>
      <c r="E95" s="64" t="e">
        <f>SUM(E97:E104)</f>
        <v>#REF!</v>
      </c>
    </row>
    <row r="96" spans="1:5" ht="24">
      <c r="A96" s="54" t="s">
        <v>102</v>
      </c>
      <c r="B96" s="55" t="e">
        <f>SUM(B97:B100)</f>
        <v>#REF!</v>
      </c>
      <c r="C96" s="56" t="e">
        <f>SUM(C97:C100)</f>
        <v>#REF!</v>
      </c>
      <c r="D96" s="56">
        <f>SUM(D97:D100)</f>
        <v>61.32</v>
      </c>
      <c r="E96" s="56" t="e">
        <f>SUM(E97:E100)</f>
        <v>#REF!</v>
      </c>
    </row>
    <row r="97" spans="1:5">
      <c r="A97" s="65" t="s">
        <v>182</v>
      </c>
      <c r="B97" s="59" t="e">
        <f>VLOOKUP(A97,附件3高中免学费!$A$12:$G$171,7,0)</f>
        <v>#REF!</v>
      </c>
      <c r="C97" s="60" t="e">
        <f t="shared" ref="C97:C104" si="12">ROUND(B97*320*2/10000,2)</f>
        <v>#REF!</v>
      </c>
      <c r="D97" s="66">
        <v>6.21</v>
      </c>
      <c r="E97" s="62" t="e">
        <f t="shared" ref="E97:E104" si="13">C97-D97</f>
        <v>#REF!</v>
      </c>
    </row>
    <row r="98" spans="1:5">
      <c r="A98" s="65" t="s">
        <v>183</v>
      </c>
      <c r="B98" s="59" t="e">
        <f>VLOOKUP(A98,附件3高中免学费!$A$12:$G$171,7,0)</f>
        <v>#REF!</v>
      </c>
      <c r="C98" s="60" t="e">
        <f t="shared" si="12"/>
        <v>#REF!</v>
      </c>
      <c r="D98" s="66">
        <v>14.4</v>
      </c>
      <c r="E98" s="62" t="e">
        <f t="shared" si="13"/>
        <v>#REF!</v>
      </c>
    </row>
    <row r="99" spans="1:5">
      <c r="A99" s="65" t="s">
        <v>184</v>
      </c>
      <c r="B99" s="59" t="e">
        <f>VLOOKUP(A99,附件3高中免学费!$A$12:$G$171,7,0)</f>
        <v>#REF!</v>
      </c>
      <c r="C99" s="60" t="e">
        <f t="shared" si="12"/>
        <v>#REF!</v>
      </c>
      <c r="D99" s="66">
        <v>36.74</v>
      </c>
      <c r="E99" s="62" t="e">
        <f t="shared" si="13"/>
        <v>#REF!</v>
      </c>
    </row>
    <row r="100" spans="1:5">
      <c r="A100" s="65" t="s">
        <v>185</v>
      </c>
      <c r="B100" s="59" t="e">
        <f>VLOOKUP(A100,附件3高中免学费!$A$12:$G$171,7,0)</f>
        <v>#REF!</v>
      </c>
      <c r="C100" s="60" t="e">
        <f t="shared" si="12"/>
        <v>#REF!</v>
      </c>
      <c r="D100" s="66">
        <v>3.97</v>
      </c>
      <c r="E100" s="62" t="e">
        <f t="shared" si="13"/>
        <v>#REF!</v>
      </c>
    </row>
    <row r="101" spans="1:5">
      <c r="A101" s="65" t="s">
        <v>186</v>
      </c>
      <c r="B101" s="59" t="e">
        <f>VLOOKUP(A101,附件3高中免学费!$A$12:$G$171,7,0)</f>
        <v>#REF!</v>
      </c>
      <c r="C101" s="60" t="e">
        <f t="shared" si="12"/>
        <v>#REF!</v>
      </c>
      <c r="D101" s="66">
        <v>22.46</v>
      </c>
      <c r="E101" s="62" t="e">
        <f t="shared" si="13"/>
        <v>#REF!</v>
      </c>
    </row>
    <row r="102" spans="1:5">
      <c r="A102" s="65" t="s">
        <v>187</v>
      </c>
      <c r="B102" s="59" t="e">
        <f>VLOOKUP(A102,附件3高中免学费!$A$12:$G$171,7,0)</f>
        <v>#REF!</v>
      </c>
      <c r="C102" s="60" t="e">
        <f t="shared" si="12"/>
        <v>#REF!</v>
      </c>
      <c r="D102" s="66">
        <v>24</v>
      </c>
      <c r="E102" s="62" t="e">
        <f t="shared" si="13"/>
        <v>#REF!</v>
      </c>
    </row>
    <row r="103" spans="1:5">
      <c r="A103" s="65" t="s">
        <v>188</v>
      </c>
      <c r="B103" s="59" t="e">
        <f>VLOOKUP(A103,附件3高中免学费!$A$12:$G$171,7,0)</f>
        <v>#REF!</v>
      </c>
      <c r="C103" s="60" t="e">
        <f t="shared" si="12"/>
        <v>#REF!</v>
      </c>
      <c r="D103" s="66">
        <v>36.159999999999997</v>
      </c>
      <c r="E103" s="62" t="e">
        <f t="shared" si="13"/>
        <v>#REF!</v>
      </c>
    </row>
    <row r="104" spans="1:5">
      <c r="A104" s="65" t="s">
        <v>189</v>
      </c>
      <c r="B104" s="59" t="e">
        <f>VLOOKUP(A104,附件3高中免学费!$A$12:$G$171,7,0)</f>
        <v>#REF!</v>
      </c>
      <c r="C104" s="60" t="e">
        <f t="shared" si="12"/>
        <v>#REF!</v>
      </c>
      <c r="D104" s="66">
        <v>108.35</v>
      </c>
      <c r="E104" s="62" t="e">
        <f t="shared" si="13"/>
        <v>#REF!</v>
      </c>
    </row>
    <row r="105" spans="1:5">
      <c r="A105" s="54" t="s">
        <v>190</v>
      </c>
      <c r="B105" s="63" t="e">
        <f>SUM(B107:B118)</f>
        <v>#REF!</v>
      </c>
      <c r="C105" s="64" t="e">
        <f>SUM(C107:C118)</f>
        <v>#REF!</v>
      </c>
      <c r="D105" s="64">
        <f>SUM(D107:D118)</f>
        <v>557.24</v>
      </c>
      <c r="E105" s="64" t="e">
        <f>SUM(E107:E118)</f>
        <v>#REF!</v>
      </c>
    </row>
    <row r="106" spans="1:5" ht="24">
      <c r="A106" s="54" t="s">
        <v>102</v>
      </c>
      <c r="B106" s="55" t="e">
        <f>SUM(B107:B109)</f>
        <v>#REF!</v>
      </c>
      <c r="C106" s="56" t="e">
        <f>SUM(C107:C109)</f>
        <v>#REF!</v>
      </c>
      <c r="D106" s="56">
        <f>SUM(D107:D109)</f>
        <v>69.19</v>
      </c>
      <c r="E106" s="56" t="e">
        <f>SUM(E107:E109)</f>
        <v>#REF!</v>
      </c>
    </row>
    <row r="107" spans="1:5">
      <c r="A107" s="65" t="s">
        <v>191</v>
      </c>
      <c r="B107" s="59" t="e">
        <f>VLOOKUP(A107,附件3高中免学费!$A$12:$G$171,7,0)</f>
        <v>#REF!</v>
      </c>
      <c r="C107" s="60" t="e">
        <f t="shared" ref="C107:C118" si="14">ROUND(B107*320*2/10000,2)</f>
        <v>#REF!</v>
      </c>
      <c r="D107" s="66">
        <v>26.24</v>
      </c>
      <c r="E107" s="62" t="e">
        <f t="shared" ref="E107:E118" si="15">C107-D107</f>
        <v>#REF!</v>
      </c>
    </row>
    <row r="108" spans="1:5">
      <c r="A108" s="65" t="s">
        <v>192</v>
      </c>
      <c r="B108" s="59" t="e">
        <f>VLOOKUP(A108,附件3高中免学费!$A$12:$G$171,7,0)</f>
        <v>#REF!</v>
      </c>
      <c r="C108" s="60" t="e">
        <f t="shared" si="14"/>
        <v>#REF!</v>
      </c>
      <c r="D108" s="66">
        <v>28.29</v>
      </c>
      <c r="E108" s="62" t="e">
        <f t="shared" si="15"/>
        <v>#REF!</v>
      </c>
    </row>
    <row r="109" spans="1:5">
      <c r="A109" s="65" t="s">
        <v>193</v>
      </c>
      <c r="B109" s="59" t="e">
        <f>VLOOKUP(A109,附件3高中免学费!$A$12:$G$171,7,0)</f>
        <v>#REF!</v>
      </c>
      <c r="C109" s="60" t="e">
        <f t="shared" si="14"/>
        <v>#REF!</v>
      </c>
      <c r="D109" s="66">
        <v>14.66</v>
      </c>
      <c r="E109" s="62" t="e">
        <f t="shared" si="15"/>
        <v>#REF!</v>
      </c>
    </row>
    <row r="110" spans="1:5">
      <c r="A110" s="65" t="s">
        <v>194</v>
      </c>
      <c r="B110" s="59" t="e">
        <f>VLOOKUP(A110,附件3高中免学费!$A$12:$G$171,7,0)</f>
        <v>#REF!</v>
      </c>
      <c r="C110" s="60" t="e">
        <f t="shared" si="14"/>
        <v>#REF!</v>
      </c>
      <c r="D110" s="66">
        <v>40.380000000000003</v>
      </c>
      <c r="E110" s="62" t="e">
        <f t="shared" si="15"/>
        <v>#REF!</v>
      </c>
    </row>
    <row r="111" spans="1:5">
      <c r="A111" s="65" t="s">
        <v>195</v>
      </c>
      <c r="B111" s="59" t="e">
        <f>VLOOKUP(A111,附件3高中免学费!$A$12:$G$171,7,0)</f>
        <v>#REF!</v>
      </c>
      <c r="C111" s="60" t="e">
        <f t="shared" si="14"/>
        <v>#REF!</v>
      </c>
      <c r="D111" s="66">
        <v>52.35</v>
      </c>
      <c r="E111" s="62" t="e">
        <f t="shared" si="15"/>
        <v>#REF!</v>
      </c>
    </row>
    <row r="112" spans="1:5">
      <c r="A112" s="65" t="s">
        <v>196</v>
      </c>
      <c r="B112" s="59" t="e">
        <f>VLOOKUP(A112,附件3高中免学费!$A$12:$G$171,7,0)</f>
        <v>#REF!</v>
      </c>
      <c r="C112" s="60" t="e">
        <f t="shared" si="14"/>
        <v>#REF!</v>
      </c>
      <c r="D112" s="66">
        <v>77.819999999999993</v>
      </c>
      <c r="E112" s="62" t="e">
        <f t="shared" si="15"/>
        <v>#REF!</v>
      </c>
    </row>
    <row r="113" spans="1:5">
      <c r="A113" s="65" t="s">
        <v>197</v>
      </c>
      <c r="B113" s="59" t="e">
        <f>VLOOKUP(A113,附件3高中免学费!$A$12:$G$171,7,0)</f>
        <v>#REF!</v>
      </c>
      <c r="C113" s="60" t="e">
        <f t="shared" si="14"/>
        <v>#REF!</v>
      </c>
      <c r="D113" s="66">
        <v>52.29</v>
      </c>
      <c r="E113" s="62" t="e">
        <f t="shared" si="15"/>
        <v>#REF!</v>
      </c>
    </row>
    <row r="114" spans="1:5">
      <c r="A114" s="65" t="s">
        <v>198</v>
      </c>
      <c r="B114" s="59" t="e">
        <f>VLOOKUP(A114,附件3高中免学费!$A$12:$G$171,7,0)</f>
        <v>#REF!</v>
      </c>
      <c r="C114" s="60" t="e">
        <f t="shared" si="14"/>
        <v>#REF!</v>
      </c>
      <c r="D114" s="66">
        <v>80.64</v>
      </c>
      <c r="E114" s="62" t="e">
        <f t="shared" si="15"/>
        <v>#REF!</v>
      </c>
    </row>
    <row r="115" spans="1:5">
      <c r="A115" s="65" t="s">
        <v>199</v>
      </c>
      <c r="B115" s="59" t="e">
        <f>VLOOKUP(A115,附件3高中免学费!$A$12:$G$171,7,0)</f>
        <v>#REF!</v>
      </c>
      <c r="C115" s="60" t="e">
        <f t="shared" si="14"/>
        <v>#REF!</v>
      </c>
      <c r="D115" s="66">
        <v>18.3</v>
      </c>
      <c r="E115" s="62" t="e">
        <f t="shared" si="15"/>
        <v>#REF!</v>
      </c>
    </row>
    <row r="116" spans="1:5">
      <c r="A116" s="65" t="s">
        <v>200</v>
      </c>
      <c r="B116" s="59" t="e">
        <f>VLOOKUP(A116,附件3高中免学费!$A$12:$G$171,7,0)</f>
        <v>#REF!</v>
      </c>
      <c r="C116" s="60" t="e">
        <f t="shared" si="14"/>
        <v>#REF!</v>
      </c>
      <c r="D116" s="66">
        <v>77.180000000000007</v>
      </c>
      <c r="E116" s="62" t="e">
        <f t="shared" si="15"/>
        <v>#REF!</v>
      </c>
    </row>
    <row r="117" spans="1:5">
      <c r="A117" s="65" t="s">
        <v>201</v>
      </c>
      <c r="B117" s="59" t="e">
        <f>VLOOKUP(A117,附件3高中免学费!$A$12:$G$171,7,0)</f>
        <v>#REF!</v>
      </c>
      <c r="C117" s="60" t="e">
        <f t="shared" si="14"/>
        <v>#REF!</v>
      </c>
      <c r="D117" s="66">
        <v>21.12</v>
      </c>
      <c r="E117" s="62" t="e">
        <f t="shared" si="15"/>
        <v>#REF!</v>
      </c>
    </row>
    <row r="118" spans="1:5">
      <c r="A118" s="65" t="s">
        <v>202</v>
      </c>
      <c r="B118" s="59" t="e">
        <f>VLOOKUP(A118,附件3高中免学费!$A$12:$G$171,7,0)</f>
        <v>#REF!</v>
      </c>
      <c r="C118" s="60" t="e">
        <f t="shared" si="14"/>
        <v>#REF!</v>
      </c>
      <c r="D118" s="66">
        <v>67.97</v>
      </c>
      <c r="E118" s="62" t="e">
        <f t="shared" si="15"/>
        <v>#REF!</v>
      </c>
    </row>
    <row r="119" spans="1:5">
      <c r="A119" s="54" t="s">
        <v>203</v>
      </c>
      <c r="B119" s="63" t="e">
        <f>SUM(B121:B132)</f>
        <v>#REF!</v>
      </c>
      <c r="C119" s="64" t="e">
        <f>SUM(C121:C132)</f>
        <v>#REF!</v>
      </c>
      <c r="D119" s="64">
        <f>SUM(D121:D132)</f>
        <v>411.45</v>
      </c>
      <c r="E119" s="64" t="e">
        <f>SUM(E121:E132)</f>
        <v>#REF!</v>
      </c>
    </row>
    <row r="120" spans="1:5" ht="24">
      <c r="A120" s="54" t="s">
        <v>102</v>
      </c>
      <c r="B120" s="55" t="e">
        <f>SUM(B121:B123)</f>
        <v>#REF!</v>
      </c>
      <c r="C120" s="56" t="e">
        <f>SUM(C121:C123)</f>
        <v>#REF!</v>
      </c>
      <c r="D120" s="56">
        <f>SUM(D121:D123)</f>
        <v>24.89</v>
      </c>
      <c r="E120" s="56" t="e">
        <f>SUM(E121:E123)</f>
        <v>#REF!</v>
      </c>
    </row>
    <row r="121" spans="1:5">
      <c r="A121" s="65" t="s">
        <v>204</v>
      </c>
      <c r="B121" s="59" t="e">
        <f>VLOOKUP(A121,附件3高中免学费!$A$12:$G$171,7,0)</f>
        <v>#REF!</v>
      </c>
      <c r="C121" s="60" t="e">
        <f t="shared" ref="C121:C132" si="16">ROUND(B121*320*2/10000,2)</f>
        <v>#REF!</v>
      </c>
      <c r="D121" s="66">
        <v>4.99</v>
      </c>
      <c r="E121" s="62" t="e">
        <f t="shared" ref="E121:E132" si="17">C121-D121</f>
        <v>#REF!</v>
      </c>
    </row>
    <row r="122" spans="1:5">
      <c r="A122" s="65" t="s">
        <v>205</v>
      </c>
      <c r="B122" s="59" t="e">
        <f>VLOOKUP(A122,附件3高中免学费!$A$12:$G$171,7,0)</f>
        <v>#REF!</v>
      </c>
      <c r="C122" s="60" t="e">
        <f t="shared" si="16"/>
        <v>#REF!</v>
      </c>
      <c r="D122" s="66">
        <v>11.52</v>
      </c>
      <c r="E122" s="62" t="e">
        <f t="shared" si="17"/>
        <v>#REF!</v>
      </c>
    </row>
    <row r="123" spans="1:5">
      <c r="A123" s="65" t="s">
        <v>206</v>
      </c>
      <c r="B123" s="59" t="e">
        <f>VLOOKUP(A123,附件3高中免学费!$A$12:$G$171,7,0)</f>
        <v>#REF!</v>
      </c>
      <c r="C123" s="60" t="e">
        <f t="shared" si="16"/>
        <v>#REF!</v>
      </c>
      <c r="D123" s="66">
        <v>8.3800000000000008</v>
      </c>
      <c r="E123" s="62" t="e">
        <f t="shared" si="17"/>
        <v>#REF!</v>
      </c>
    </row>
    <row r="124" spans="1:5">
      <c r="A124" s="65" t="s">
        <v>207</v>
      </c>
      <c r="B124" s="59" t="e">
        <f>VLOOKUP(A124,附件3高中免学费!$A$12:$G$171,7,0)</f>
        <v>#REF!</v>
      </c>
      <c r="C124" s="60" t="e">
        <f t="shared" si="16"/>
        <v>#REF!</v>
      </c>
      <c r="D124" s="66">
        <v>19.46</v>
      </c>
      <c r="E124" s="62" t="e">
        <f t="shared" si="17"/>
        <v>#REF!</v>
      </c>
    </row>
    <row r="125" spans="1:5">
      <c r="A125" s="65" t="s">
        <v>208</v>
      </c>
      <c r="B125" s="59" t="e">
        <f>VLOOKUP(A125,附件3高中免学费!$A$12:$G$171,7,0)</f>
        <v>#REF!</v>
      </c>
      <c r="C125" s="60" t="e">
        <f t="shared" si="16"/>
        <v>#REF!</v>
      </c>
      <c r="D125" s="66">
        <v>29.38</v>
      </c>
      <c r="E125" s="62" t="e">
        <f t="shared" si="17"/>
        <v>#REF!</v>
      </c>
    </row>
    <row r="126" spans="1:5">
      <c r="A126" s="65" t="s">
        <v>209</v>
      </c>
      <c r="B126" s="59" t="e">
        <f>VLOOKUP(A126,附件3高中免学费!$A$12:$G$171,7,0)</f>
        <v>#REF!</v>
      </c>
      <c r="C126" s="60" t="e">
        <f t="shared" si="16"/>
        <v>#REF!</v>
      </c>
      <c r="D126" s="66">
        <v>25.54</v>
      </c>
      <c r="E126" s="62" t="e">
        <f t="shared" si="17"/>
        <v>#REF!</v>
      </c>
    </row>
    <row r="127" spans="1:5">
      <c r="A127" s="65" t="s">
        <v>210</v>
      </c>
      <c r="B127" s="59" t="e">
        <f>VLOOKUP(A127,附件3高中免学费!$A$12:$G$171,7,0)</f>
        <v>#REF!</v>
      </c>
      <c r="C127" s="60" t="e">
        <f t="shared" si="16"/>
        <v>#REF!</v>
      </c>
      <c r="D127" s="66">
        <v>71.81</v>
      </c>
      <c r="E127" s="62" t="e">
        <f t="shared" si="17"/>
        <v>#REF!</v>
      </c>
    </row>
    <row r="128" spans="1:5">
      <c r="A128" s="65" t="s">
        <v>211</v>
      </c>
      <c r="B128" s="59" t="e">
        <f>VLOOKUP(A128,附件3高中免学费!$A$12:$G$171,7,0)</f>
        <v>#REF!</v>
      </c>
      <c r="C128" s="60" t="e">
        <f t="shared" si="16"/>
        <v>#REF!</v>
      </c>
      <c r="D128" s="66">
        <v>15.1</v>
      </c>
      <c r="E128" s="62" t="e">
        <f t="shared" si="17"/>
        <v>#REF!</v>
      </c>
    </row>
    <row r="129" spans="1:5">
      <c r="A129" s="65" t="s">
        <v>212</v>
      </c>
      <c r="B129" s="59" t="e">
        <f>VLOOKUP(A129,附件3高中免学费!$A$12:$G$171,7,0)</f>
        <v>#REF!</v>
      </c>
      <c r="C129" s="60" t="e">
        <f t="shared" si="16"/>
        <v>#REF!</v>
      </c>
      <c r="D129" s="66">
        <v>28.86</v>
      </c>
      <c r="E129" s="62" t="e">
        <f t="shared" si="17"/>
        <v>#REF!</v>
      </c>
    </row>
    <row r="130" spans="1:5">
      <c r="A130" s="65" t="s">
        <v>213</v>
      </c>
      <c r="B130" s="59" t="e">
        <f>VLOOKUP(A130,附件3高中免学费!$A$12:$G$171,7,0)</f>
        <v>#REF!</v>
      </c>
      <c r="C130" s="60" t="e">
        <f t="shared" si="16"/>
        <v>#REF!</v>
      </c>
      <c r="D130" s="66">
        <v>66.62</v>
      </c>
      <c r="E130" s="62" t="e">
        <f t="shared" si="17"/>
        <v>#REF!</v>
      </c>
    </row>
    <row r="131" spans="1:5">
      <c r="A131" s="65" t="s">
        <v>214</v>
      </c>
      <c r="B131" s="59" t="e">
        <f>VLOOKUP(A131,附件3高中免学费!$A$12:$G$171,7,0)</f>
        <v>#REF!</v>
      </c>
      <c r="C131" s="60" t="e">
        <f t="shared" si="16"/>
        <v>#REF!</v>
      </c>
      <c r="D131" s="66">
        <v>51.71</v>
      </c>
      <c r="E131" s="62" t="e">
        <f t="shared" si="17"/>
        <v>#REF!</v>
      </c>
    </row>
    <row r="132" spans="1:5">
      <c r="A132" s="65" t="s">
        <v>215</v>
      </c>
      <c r="B132" s="59" t="e">
        <f>VLOOKUP(A132,附件3高中免学费!$A$12:$G$171,7,0)</f>
        <v>#REF!</v>
      </c>
      <c r="C132" s="60" t="e">
        <f t="shared" si="16"/>
        <v>#REF!</v>
      </c>
      <c r="D132" s="66">
        <v>78.08</v>
      </c>
      <c r="E132" s="62" t="e">
        <f t="shared" si="17"/>
        <v>#REF!</v>
      </c>
    </row>
    <row r="133" spans="1:5">
      <c r="A133" s="54" t="s">
        <v>216</v>
      </c>
      <c r="B133" s="63" t="e">
        <f>SUM(B135:B141)</f>
        <v>#REF!</v>
      </c>
      <c r="C133" s="64" t="e">
        <f>SUM(C135:C141)</f>
        <v>#REF!</v>
      </c>
      <c r="D133" s="64">
        <f>SUM(D135:D141)</f>
        <v>523.4</v>
      </c>
      <c r="E133" s="64" t="e">
        <f>SUM(E135:E141)</f>
        <v>#REF!</v>
      </c>
    </row>
    <row r="134" spans="1:5" ht="24">
      <c r="A134" s="54" t="s">
        <v>102</v>
      </c>
      <c r="B134" s="55" t="e">
        <f>SUM(B135:B137)</f>
        <v>#REF!</v>
      </c>
      <c r="C134" s="56" t="e">
        <f>SUM(C135:C137)</f>
        <v>#REF!</v>
      </c>
      <c r="D134" s="56">
        <f>SUM(D135:D137)</f>
        <v>38.979999999999997</v>
      </c>
      <c r="E134" s="56" t="e">
        <f>SUM(E135:E137)</f>
        <v>#REF!</v>
      </c>
    </row>
    <row r="135" spans="1:5">
      <c r="A135" s="65" t="s">
        <v>217</v>
      </c>
      <c r="B135" s="59" t="e">
        <f>VLOOKUP(A135,附件3高中免学费!$A$12:$G$171,7,0)</f>
        <v>#REF!</v>
      </c>
      <c r="C135" s="60" t="e">
        <f t="shared" ref="C135:C141" si="18">ROUND(B135*320*2/10000,2)</f>
        <v>#REF!</v>
      </c>
      <c r="D135" s="66">
        <v>14.98</v>
      </c>
      <c r="E135" s="62" t="e">
        <f t="shared" ref="E135:E141" si="19">C135-D135</f>
        <v>#REF!</v>
      </c>
    </row>
    <row r="136" spans="1:5">
      <c r="A136" s="65" t="s">
        <v>218</v>
      </c>
      <c r="B136" s="59" t="e">
        <f>VLOOKUP(A136,附件3高中免学费!$A$12:$G$171,7,0)</f>
        <v>#REF!</v>
      </c>
      <c r="C136" s="60" t="e">
        <f t="shared" si="18"/>
        <v>#REF!</v>
      </c>
      <c r="D136" s="66">
        <v>21.31</v>
      </c>
      <c r="E136" s="62" t="e">
        <f t="shared" si="19"/>
        <v>#REF!</v>
      </c>
    </row>
    <row r="137" spans="1:5" ht="24">
      <c r="A137" s="58" t="s">
        <v>219</v>
      </c>
      <c r="B137" s="59" t="e">
        <f>VLOOKUP(A137,附件3高中免学费!$A$12:$G$171,7,0)</f>
        <v>#REF!</v>
      </c>
      <c r="C137" s="60" t="e">
        <f t="shared" si="18"/>
        <v>#REF!</v>
      </c>
      <c r="D137" s="66">
        <v>2.69</v>
      </c>
      <c r="E137" s="62" t="e">
        <f t="shared" si="19"/>
        <v>#REF!</v>
      </c>
    </row>
    <row r="138" spans="1:5">
      <c r="A138" s="65" t="s">
        <v>220</v>
      </c>
      <c r="B138" s="59" t="e">
        <f>VLOOKUP(A138,附件3高中免学费!$A$12:$G$171,7,0)</f>
        <v>#REF!</v>
      </c>
      <c r="C138" s="60" t="e">
        <f t="shared" si="18"/>
        <v>#REF!</v>
      </c>
      <c r="D138" s="66">
        <v>148.93</v>
      </c>
      <c r="E138" s="62" t="e">
        <f t="shared" si="19"/>
        <v>#REF!</v>
      </c>
    </row>
    <row r="139" spans="1:5">
      <c r="A139" s="65" t="s">
        <v>221</v>
      </c>
      <c r="B139" s="59" t="e">
        <f>VLOOKUP(A139,附件3高中免学费!$A$12:$G$171,7,0)</f>
        <v>#REF!</v>
      </c>
      <c r="C139" s="60" t="e">
        <f t="shared" si="18"/>
        <v>#REF!</v>
      </c>
      <c r="D139" s="66">
        <v>22.08</v>
      </c>
      <c r="E139" s="62" t="e">
        <f t="shared" si="19"/>
        <v>#REF!</v>
      </c>
    </row>
    <row r="140" spans="1:5">
      <c r="A140" s="65" t="s">
        <v>222</v>
      </c>
      <c r="B140" s="59" t="e">
        <f>VLOOKUP(A140,附件3高中免学费!$A$12:$G$171,7,0)</f>
        <v>#REF!</v>
      </c>
      <c r="C140" s="60" t="e">
        <f t="shared" si="18"/>
        <v>#REF!</v>
      </c>
      <c r="D140" s="66">
        <v>113.28</v>
      </c>
      <c r="E140" s="62" t="e">
        <f t="shared" si="19"/>
        <v>#REF!</v>
      </c>
    </row>
    <row r="141" spans="1:5">
      <c r="A141" s="65" t="s">
        <v>223</v>
      </c>
      <c r="B141" s="59" t="e">
        <f>VLOOKUP(A141,附件3高中免学费!$A$12:$G$171,7,0)</f>
        <v>#REF!</v>
      </c>
      <c r="C141" s="60" t="e">
        <f t="shared" si="18"/>
        <v>#REF!</v>
      </c>
      <c r="D141" s="66">
        <v>200.13</v>
      </c>
      <c r="E141" s="62" t="e">
        <f t="shared" si="19"/>
        <v>#REF!</v>
      </c>
    </row>
    <row r="142" spans="1:5">
      <c r="A142" s="54" t="s">
        <v>224</v>
      </c>
      <c r="B142" s="63" t="e">
        <f>SUM(B144:B157)</f>
        <v>#REF!</v>
      </c>
      <c r="C142" s="64" t="e">
        <f>SUM(C144:C157)</f>
        <v>#REF!</v>
      </c>
      <c r="D142" s="64">
        <f>SUM(D144:D157)</f>
        <v>554.41</v>
      </c>
      <c r="E142" s="64" t="e">
        <f>SUM(E144:E157)</f>
        <v>#REF!</v>
      </c>
    </row>
    <row r="143" spans="1:5" ht="24">
      <c r="A143" s="54" t="s">
        <v>102</v>
      </c>
      <c r="B143" s="55" t="e">
        <f>SUM(B144:B145)</f>
        <v>#REF!</v>
      </c>
      <c r="C143" s="56" t="e">
        <f>SUM(C144:C145)</f>
        <v>#REF!</v>
      </c>
      <c r="D143" s="56">
        <f>SUM(D144:D145)</f>
        <v>36.739999999999995</v>
      </c>
      <c r="E143" s="56" t="e">
        <f>SUM(E144:E145)</f>
        <v>#REF!</v>
      </c>
    </row>
    <row r="144" spans="1:5">
      <c r="A144" s="65" t="s">
        <v>225</v>
      </c>
      <c r="B144" s="59" t="e">
        <f>VLOOKUP(A144,附件3高中免学费!$A$12:$G$171,7,0)</f>
        <v>#REF!</v>
      </c>
      <c r="C144" s="60" t="e">
        <f t="shared" ref="C144:C157" si="20">ROUND(B144*320*2/10000,2)</f>
        <v>#REF!</v>
      </c>
      <c r="D144" s="66">
        <v>18.239999999999998</v>
      </c>
      <c r="E144" s="62" t="e">
        <f t="shared" ref="E144:E157" si="21">C144-D144</f>
        <v>#REF!</v>
      </c>
    </row>
    <row r="145" spans="1:5">
      <c r="A145" s="65" t="s">
        <v>226</v>
      </c>
      <c r="B145" s="59" t="e">
        <f>VLOOKUP(A145,附件3高中免学费!$A$12:$G$171,7,0)</f>
        <v>#REF!</v>
      </c>
      <c r="C145" s="60" t="e">
        <f t="shared" si="20"/>
        <v>#REF!</v>
      </c>
      <c r="D145" s="66">
        <v>18.5</v>
      </c>
      <c r="E145" s="62" t="e">
        <f t="shared" si="21"/>
        <v>#REF!</v>
      </c>
    </row>
    <row r="146" spans="1:5">
      <c r="A146" s="65" t="s">
        <v>227</v>
      </c>
      <c r="B146" s="59" t="e">
        <f>VLOOKUP(A146,附件3高中免学费!$A$12:$G$171,7,0)</f>
        <v>#REF!</v>
      </c>
      <c r="C146" s="60" t="e">
        <f t="shared" si="20"/>
        <v>#REF!</v>
      </c>
      <c r="D146" s="66">
        <v>80.64</v>
      </c>
      <c r="E146" s="62" t="e">
        <f t="shared" si="21"/>
        <v>#REF!</v>
      </c>
    </row>
    <row r="147" spans="1:5">
      <c r="A147" s="65" t="s">
        <v>228</v>
      </c>
      <c r="B147" s="59" t="e">
        <f>VLOOKUP(A147,附件3高中免学费!$A$12:$G$171,7,0)</f>
        <v>#REF!</v>
      </c>
      <c r="C147" s="60" t="e">
        <f t="shared" si="20"/>
        <v>#REF!</v>
      </c>
      <c r="D147" s="66">
        <v>43.07</v>
      </c>
      <c r="E147" s="62" t="e">
        <f t="shared" si="21"/>
        <v>#REF!</v>
      </c>
    </row>
    <row r="148" spans="1:5">
      <c r="A148" s="65" t="s">
        <v>229</v>
      </c>
      <c r="B148" s="59" t="e">
        <f>VLOOKUP(A148,附件3高中免学费!$A$12:$G$171,7,0)</f>
        <v>#REF!</v>
      </c>
      <c r="C148" s="60" t="e">
        <f t="shared" si="20"/>
        <v>#REF!</v>
      </c>
      <c r="D148" s="66">
        <v>82.94</v>
      </c>
      <c r="E148" s="62" t="e">
        <f t="shared" si="21"/>
        <v>#REF!</v>
      </c>
    </row>
    <row r="149" spans="1:5">
      <c r="A149" s="65" t="s">
        <v>230</v>
      </c>
      <c r="B149" s="59" t="e">
        <f>VLOOKUP(A149,附件3高中免学费!$A$12:$G$171,7,0)</f>
        <v>#REF!</v>
      </c>
      <c r="C149" s="60" t="e">
        <f t="shared" si="20"/>
        <v>#REF!</v>
      </c>
      <c r="D149" s="66">
        <v>52.93</v>
      </c>
      <c r="E149" s="62" t="e">
        <f t="shared" si="21"/>
        <v>#REF!</v>
      </c>
    </row>
    <row r="150" spans="1:5">
      <c r="A150" s="65" t="s">
        <v>231</v>
      </c>
      <c r="B150" s="59" t="e">
        <f>VLOOKUP(A150,附件3高中免学费!$A$12:$G$171,7,0)</f>
        <v>#REF!</v>
      </c>
      <c r="C150" s="60" t="e">
        <f t="shared" si="20"/>
        <v>#REF!</v>
      </c>
      <c r="D150" s="66">
        <v>31.42</v>
      </c>
      <c r="E150" s="62" t="e">
        <f t="shared" si="21"/>
        <v>#REF!</v>
      </c>
    </row>
    <row r="151" spans="1:5">
      <c r="A151" s="65" t="s">
        <v>232</v>
      </c>
      <c r="B151" s="59" t="e">
        <f>VLOOKUP(A151,附件3高中免学费!$A$12:$G$171,7,0)</f>
        <v>#REF!</v>
      </c>
      <c r="C151" s="60" t="e">
        <f t="shared" si="20"/>
        <v>#REF!</v>
      </c>
      <c r="D151" s="66">
        <v>30.02</v>
      </c>
      <c r="E151" s="62" t="e">
        <f t="shared" si="21"/>
        <v>#REF!</v>
      </c>
    </row>
    <row r="152" spans="1:5">
      <c r="A152" s="65" t="s">
        <v>233</v>
      </c>
      <c r="B152" s="59" t="e">
        <f>VLOOKUP(A152,附件3高中免学费!$A$12:$G$171,7,0)</f>
        <v>#REF!</v>
      </c>
      <c r="C152" s="60" t="e">
        <f t="shared" si="20"/>
        <v>#REF!</v>
      </c>
      <c r="D152" s="66">
        <v>21.5</v>
      </c>
      <c r="E152" s="62" t="e">
        <f t="shared" si="21"/>
        <v>#REF!</v>
      </c>
    </row>
    <row r="153" spans="1:5">
      <c r="A153" s="65" t="s">
        <v>234</v>
      </c>
      <c r="B153" s="59" t="e">
        <f>VLOOKUP(A153,附件3高中免学费!$A$12:$G$171,7,0)</f>
        <v>#REF!</v>
      </c>
      <c r="C153" s="60" t="e">
        <f t="shared" si="20"/>
        <v>#REF!</v>
      </c>
      <c r="D153" s="66">
        <v>41.98</v>
      </c>
      <c r="E153" s="62" t="e">
        <f t="shared" si="21"/>
        <v>#REF!</v>
      </c>
    </row>
    <row r="154" spans="1:5">
      <c r="A154" s="65" t="s">
        <v>235</v>
      </c>
      <c r="B154" s="59" t="e">
        <f>VLOOKUP(A154,附件3高中免学费!$A$12:$G$171,7,0)</f>
        <v>#REF!</v>
      </c>
      <c r="C154" s="60" t="e">
        <f t="shared" si="20"/>
        <v>#REF!</v>
      </c>
      <c r="D154" s="66">
        <v>3.9</v>
      </c>
      <c r="E154" s="62" t="e">
        <f t="shared" si="21"/>
        <v>#REF!</v>
      </c>
    </row>
    <row r="155" spans="1:5">
      <c r="A155" s="65" t="s">
        <v>236</v>
      </c>
      <c r="B155" s="59" t="e">
        <f>VLOOKUP(A155,附件3高中免学费!$A$12:$G$171,7,0)</f>
        <v>#REF!</v>
      </c>
      <c r="C155" s="60" t="e">
        <f t="shared" si="20"/>
        <v>#REF!</v>
      </c>
      <c r="D155" s="66">
        <v>61.95</v>
      </c>
      <c r="E155" s="62" t="e">
        <f t="shared" si="21"/>
        <v>#REF!</v>
      </c>
    </row>
    <row r="156" spans="1:5">
      <c r="A156" s="65" t="s">
        <v>237</v>
      </c>
      <c r="B156" s="59" t="e">
        <f>VLOOKUP(A156,附件3高中免学费!$A$12:$G$171,7,0)</f>
        <v>#REF!</v>
      </c>
      <c r="C156" s="60" t="e">
        <f t="shared" si="20"/>
        <v>#REF!</v>
      </c>
      <c r="D156" s="66">
        <v>35.9</v>
      </c>
      <c r="E156" s="62" t="e">
        <f t="shared" si="21"/>
        <v>#REF!</v>
      </c>
    </row>
    <row r="157" spans="1:5">
      <c r="A157" s="65" t="s">
        <v>238</v>
      </c>
      <c r="B157" s="59" t="e">
        <f>VLOOKUP(A157,附件3高中免学费!$A$12:$G$171,7,0)</f>
        <v>#REF!</v>
      </c>
      <c r="C157" s="60" t="e">
        <f t="shared" si="20"/>
        <v>#REF!</v>
      </c>
      <c r="D157" s="66">
        <v>31.42</v>
      </c>
      <c r="E157" s="62" t="e">
        <f t="shared" si="21"/>
        <v>#REF!</v>
      </c>
    </row>
    <row r="158" spans="1:5" ht="24">
      <c r="A158" s="54" t="s">
        <v>239</v>
      </c>
      <c r="B158" s="55" t="e">
        <f>SUM(B159:B167)</f>
        <v>#REF!</v>
      </c>
      <c r="C158" s="56" t="e">
        <f>SUM(C159:C167)</f>
        <v>#REF!</v>
      </c>
      <c r="D158" s="56">
        <f>SUM(D159:D167)</f>
        <v>783.67000000000007</v>
      </c>
      <c r="E158" s="56" t="e">
        <f>SUM(E159:E167)</f>
        <v>#REF!</v>
      </c>
    </row>
    <row r="159" spans="1:5">
      <c r="A159" s="65" t="s">
        <v>240</v>
      </c>
      <c r="B159" s="59" t="e">
        <f>VLOOKUP(A159,附件3高中免学费!$A$12:$G$171,7,0)</f>
        <v>#REF!</v>
      </c>
      <c r="C159" s="60" t="e">
        <f t="shared" ref="C159:C167" si="22">ROUND(B159*320*2/10000,2)</f>
        <v>#REF!</v>
      </c>
      <c r="D159" s="66">
        <v>84.16</v>
      </c>
      <c r="E159" s="62" t="e">
        <f t="shared" ref="E159:E167" si="23">C159-D159</f>
        <v>#REF!</v>
      </c>
    </row>
    <row r="160" spans="1:5">
      <c r="A160" s="65" t="s">
        <v>241</v>
      </c>
      <c r="B160" s="59" t="e">
        <f>VLOOKUP(A160,附件3高中免学费!$A$12:$G$171,7,0)</f>
        <v>#REF!</v>
      </c>
      <c r="C160" s="60" t="e">
        <f t="shared" si="22"/>
        <v>#REF!</v>
      </c>
      <c r="D160" s="66">
        <v>46.59</v>
      </c>
      <c r="E160" s="62" t="e">
        <f t="shared" si="23"/>
        <v>#REF!</v>
      </c>
    </row>
    <row r="161" spans="1:5">
      <c r="A161" s="65" t="s">
        <v>243</v>
      </c>
      <c r="B161" s="59" t="e">
        <f>VLOOKUP(A161,附件3高中免学费!$A$12:$G$171,7,0)</f>
        <v>#REF!</v>
      </c>
      <c r="C161" s="60" t="e">
        <f t="shared" si="22"/>
        <v>#REF!</v>
      </c>
      <c r="D161" s="66">
        <v>75.069999999999993</v>
      </c>
      <c r="E161" s="62" t="e">
        <f t="shared" si="23"/>
        <v>#REF!</v>
      </c>
    </row>
    <row r="162" spans="1:5">
      <c r="A162" s="65" t="s">
        <v>244</v>
      </c>
      <c r="B162" s="59" t="e">
        <f>VLOOKUP(A162,附件3高中免学费!$A$12:$G$171,7,0)</f>
        <v>#REF!</v>
      </c>
      <c r="C162" s="60" t="e">
        <f t="shared" si="22"/>
        <v>#REF!</v>
      </c>
      <c r="D162" s="66">
        <v>95.74</v>
      </c>
      <c r="E162" s="62" t="e">
        <f t="shared" si="23"/>
        <v>#REF!</v>
      </c>
    </row>
    <row r="163" spans="1:5">
      <c r="A163" s="65" t="s">
        <v>245</v>
      </c>
      <c r="B163" s="59" t="e">
        <f>VLOOKUP(A163,附件3高中免学费!$A$12:$G$171,7,0)</f>
        <v>#REF!</v>
      </c>
      <c r="C163" s="60" t="e">
        <f t="shared" si="22"/>
        <v>#REF!</v>
      </c>
      <c r="D163" s="66">
        <v>87.87</v>
      </c>
      <c r="E163" s="62" t="e">
        <f t="shared" si="23"/>
        <v>#REF!</v>
      </c>
    </row>
    <row r="164" spans="1:5">
      <c r="A164" s="65" t="s">
        <v>246</v>
      </c>
      <c r="B164" s="59" t="e">
        <f>VLOOKUP(A164,附件3高中免学费!$A$12:$G$171,7,0)</f>
        <v>#REF!</v>
      </c>
      <c r="C164" s="60" t="e">
        <f t="shared" si="22"/>
        <v>#REF!</v>
      </c>
      <c r="D164" s="66">
        <v>89.73</v>
      </c>
      <c r="E164" s="62" t="e">
        <f t="shared" si="23"/>
        <v>#REF!</v>
      </c>
    </row>
    <row r="165" spans="1:5">
      <c r="A165" s="65" t="s">
        <v>247</v>
      </c>
      <c r="B165" s="59" t="e">
        <f>VLOOKUP(A165,附件3高中免学费!$A$12:$G$171,7,0)</f>
        <v>#REF!</v>
      </c>
      <c r="C165" s="60" t="e">
        <f t="shared" si="22"/>
        <v>#REF!</v>
      </c>
      <c r="D165" s="66">
        <v>49.09</v>
      </c>
      <c r="E165" s="62" t="e">
        <f t="shared" si="23"/>
        <v>#REF!</v>
      </c>
    </row>
    <row r="166" spans="1:5">
      <c r="A166" s="65" t="s">
        <v>248</v>
      </c>
      <c r="B166" s="59" t="e">
        <f>VLOOKUP(A166,附件3高中免学费!$A$12:$G$171,7,0)</f>
        <v>#REF!</v>
      </c>
      <c r="C166" s="60" t="e">
        <f t="shared" si="22"/>
        <v>#REF!</v>
      </c>
      <c r="D166" s="66">
        <v>111.1</v>
      </c>
      <c r="E166" s="62" t="e">
        <f t="shared" si="23"/>
        <v>#REF!</v>
      </c>
    </row>
    <row r="167" spans="1:5">
      <c r="A167" s="65" t="s">
        <v>249</v>
      </c>
      <c r="B167" s="59" t="e">
        <f>VLOOKUP(A167,附件3高中免学费!$A$12:$G$171,7,0)</f>
        <v>#REF!</v>
      </c>
      <c r="C167" s="60" t="e">
        <f t="shared" si="22"/>
        <v>#REF!</v>
      </c>
      <c r="D167" s="71">
        <v>144.32</v>
      </c>
      <c r="E167" s="62" t="e">
        <f t="shared" si="23"/>
        <v>#REF!</v>
      </c>
    </row>
  </sheetData>
  <autoFilter ref="A5:E167"/>
  <mergeCells count="1">
    <mergeCell ref="A2:E3"/>
  </mergeCells>
  <phoneticPr fontId="10" type="noConversion"/>
  <printOptions horizontalCentered="1"/>
  <pageMargins left="0.70866141732283505" right="0.70866141732283505" top="0.74803149606299202" bottom="0.74803149606299202" header="0.31496062992126" footer="0.31496062992126"/>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8"/>
  <sheetViews>
    <sheetView tabSelected="1" zoomScale="115" zoomScaleNormal="115" workbookViewId="0">
      <pane xSplit="3" ySplit="5" topLeftCell="D107" activePane="bottomRight" state="frozen"/>
      <selection pane="topRight" activeCell="D1" sqref="D1"/>
      <selection pane="bottomLeft" activeCell="A8" sqref="A8"/>
      <selection pane="bottomRight" activeCell="B153" sqref="B153:C153"/>
    </sheetView>
  </sheetViews>
  <sheetFormatPr defaultRowHeight="14.25"/>
  <cols>
    <col min="3" max="3" width="11.75" style="285" customWidth="1"/>
    <col min="6" max="6" width="12.625" customWidth="1"/>
    <col min="8" max="8" width="11.125" customWidth="1"/>
    <col min="9" max="9" width="10.375" customWidth="1"/>
    <col min="11" max="11" width="11.125" customWidth="1"/>
    <col min="12" max="12" width="10.5" customWidth="1"/>
    <col min="13" max="13" width="11.25" customWidth="1"/>
    <col min="14" max="14" width="11.875" customWidth="1"/>
  </cols>
  <sheetData>
    <row r="1" spans="1:14">
      <c r="A1" s="136" t="s">
        <v>424</v>
      </c>
    </row>
    <row r="2" spans="1:14" ht="40.5" customHeight="1">
      <c r="A2" s="520" t="s">
        <v>423</v>
      </c>
      <c r="B2" s="520"/>
      <c r="C2" s="520"/>
      <c r="D2" s="520"/>
      <c r="E2" s="520"/>
      <c r="F2" s="520"/>
      <c r="G2" s="520"/>
      <c r="H2" s="520"/>
      <c r="I2" s="520"/>
      <c r="J2" s="520"/>
      <c r="K2" s="520"/>
      <c r="L2" s="520"/>
      <c r="M2" s="520"/>
      <c r="N2" s="520"/>
    </row>
    <row r="3" spans="1:14" ht="17.25" customHeight="1">
      <c r="N3" s="482" t="s">
        <v>387</v>
      </c>
    </row>
    <row r="4" spans="1:14" ht="22.5" customHeight="1">
      <c r="A4" s="521" t="s">
        <v>0</v>
      </c>
      <c r="B4" s="522"/>
      <c r="C4" s="523"/>
      <c r="D4" s="527" t="s">
        <v>388</v>
      </c>
      <c r="E4" s="529" t="s">
        <v>440</v>
      </c>
      <c r="F4" s="530"/>
      <c r="G4" s="531" t="s">
        <v>389</v>
      </c>
      <c r="H4" s="531"/>
      <c r="I4" s="532" t="s">
        <v>390</v>
      </c>
      <c r="J4" s="532"/>
      <c r="K4" s="532"/>
      <c r="L4" s="532"/>
      <c r="M4" s="532"/>
      <c r="N4" s="533" t="s">
        <v>391</v>
      </c>
    </row>
    <row r="5" spans="1:14" ht="60.75" customHeight="1">
      <c r="A5" s="524"/>
      <c r="B5" s="525"/>
      <c r="C5" s="526"/>
      <c r="D5" s="528"/>
      <c r="E5" s="483" t="s">
        <v>364</v>
      </c>
      <c r="F5" s="483" t="s">
        <v>435</v>
      </c>
      <c r="G5" s="484" t="s">
        <v>363</v>
      </c>
      <c r="H5" s="483" t="s">
        <v>425</v>
      </c>
      <c r="I5" s="483" t="s">
        <v>392</v>
      </c>
      <c r="J5" s="483" t="s">
        <v>393</v>
      </c>
      <c r="K5" s="483" t="s">
        <v>426</v>
      </c>
      <c r="L5" s="483" t="s">
        <v>428</v>
      </c>
      <c r="M5" s="483" t="s">
        <v>427</v>
      </c>
      <c r="N5" s="534"/>
    </row>
    <row r="6" spans="1:14" ht="25.5" customHeight="1">
      <c r="A6" s="512" t="s">
        <v>258</v>
      </c>
      <c r="B6" s="686"/>
      <c r="C6" s="685"/>
      <c r="D6" s="477">
        <v>134.88000000000011</v>
      </c>
      <c r="E6" s="477"/>
      <c r="F6" s="477">
        <v>1482.2000000000003</v>
      </c>
      <c r="G6" s="487"/>
      <c r="H6" s="477">
        <v>-561.68000000000097</v>
      </c>
      <c r="I6" s="412"/>
      <c r="J6" s="477">
        <v>-785.63999999999976</v>
      </c>
      <c r="K6" s="477">
        <v>253.51999999999992</v>
      </c>
      <c r="L6" s="477">
        <v>-182.39999999999981</v>
      </c>
      <c r="M6" s="477">
        <v>-856.76</v>
      </c>
      <c r="N6" s="412"/>
    </row>
    <row r="7" spans="1:14">
      <c r="A7" s="512" t="s">
        <v>5</v>
      </c>
      <c r="B7" s="512" t="s">
        <v>1</v>
      </c>
      <c r="C7" s="685"/>
      <c r="D7" s="478">
        <v>2558.8900000000003</v>
      </c>
      <c r="E7" s="478"/>
      <c r="F7" s="478">
        <v>262.89999999999998</v>
      </c>
      <c r="G7" s="168"/>
      <c r="H7" s="478">
        <v>2344.7899999999995</v>
      </c>
      <c r="I7" s="169"/>
      <c r="J7" s="478">
        <v>-48.8</v>
      </c>
      <c r="K7" s="478">
        <v>7.6700000000000141</v>
      </c>
      <c r="L7" s="478">
        <v>-10.630000000000015</v>
      </c>
      <c r="M7" s="478">
        <v>-45.839999999999989</v>
      </c>
      <c r="N7" s="169"/>
    </row>
    <row r="8" spans="1:14" ht="22.5">
      <c r="A8" s="512"/>
      <c r="B8" s="513" t="s">
        <v>436</v>
      </c>
      <c r="C8" s="485" t="s">
        <v>394</v>
      </c>
      <c r="D8" s="478">
        <v>2547.02</v>
      </c>
      <c r="E8" s="478"/>
      <c r="F8" s="478">
        <v>188.7</v>
      </c>
      <c r="G8" s="478"/>
      <c r="H8" s="478">
        <v>2354.3199999999997</v>
      </c>
      <c r="I8" s="478"/>
      <c r="J8" s="478">
        <v>4.0000000000000089</v>
      </c>
      <c r="K8" s="478">
        <v>6.3400000000000016</v>
      </c>
      <c r="L8" s="478">
        <v>14.110000000000001</v>
      </c>
      <c r="M8" s="478">
        <v>-16.449999999999996</v>
      </c>
      <c r="N8" s="169"/>
    </row>
    <row r="9" spans="1:14" ht="24">
      <c r="A9" s="512"/>
      <c r="B9" s="514"/>
      <c r="C9" s="485" t="s">
        <v>395</v>
      </c>
      <c r="D9" s="479">
        <v>2379.8400000000006</v>
      </c>
      <c r="E9" s="480" t="s">
        <v>439</v>
      </c>
      <c r="F9" s="479">
        <v>0.80000000000000071</v>
      </c>
      <c r="G9" s="480" t="s">
        <v>397</v>
      </c>
      <c r="H9" s="169">
        <v>2373.7300000000005</v>
      </c>
      <c r="I9" s="480" t="s">
        <v>398</v>
      </c>
      <c r="J9" s="169">
        <v>5.3100000000000023</v>
      </c>
      <c r="K9" s="169">
        <v>5.3100000000000023</v>
      </c>
      <c r="L9" s="169"/>
      <c r="M9" s="169"/>
      <c r="N9" s="169"/>
    </row>
    <row r="10" spans="1:14" ht="24">
      <c r="A10" s="512"/>
      <c r="B10" s="514"/>
      <c r="C10" s="687" t="s">
        <v>104</v>
      </c>
      <c r="D10" s="479">
        <v>19.089999999999957</v>
      </c>
      <c r="E10" s="480" t="s">
        <v>396</v>
      </c>
      <c r="F10" s="479">
        <v>38.899999999999977</v>
      </c>
      <c r="G10" s="480" t="s">
        <v>397</v>
      </c>
      <c r="H10" s="169">
        <v>-6.4900000000000162</v>
      </c>
      <c r="I10" s="480" t="s">
        <v>398</v>
      </c>
      <c r="J10" s="169">
        <v>-13.320000000000004</v>
      </c>
      <c r="K10" s="169">
        <v>-1.3399999999999999</v>
      </c>
      <c r="L10" s="169">
        <v>1.6799999999999926</v>
      </c>
      <c r="M10" s="169">
        <v>-13.659999999999997</v>
      </c>
      <c r="N10" s="169"/>
    </row>
    <row r="11" spans="1:14" ht="24">
      <c r="A11" s="512"/>
      <c r="B11" s="514"/>
      <c r="C11" s="687" t="s">
        <v>107</v>
      </c>
      <c r="D11" s="479">
        <v>28.370000000000012</v>
      </c>
      <c r="E11" s="480" t="s">
        <v>396</v>
      </c>
      <c r="F11" s="479">
        <v>29.200000000000003</v>
      </c>
      <c r="G11" s="480" t="s">
        <v>397</v>
      </c>
      <c r="H11" s="169">
        <v>-8.5899999999999963</v>
      </c>
      <c r="I11" s="480" t="s">
        <v>398</v>
      </c>
      <c r="J11" s="169">
        <v>7.7600000000000051</v>
      </c>
      <c r="K11" s="169">
        <v>1.6600000000000001</v>
      </c>
      <c r="L11" s="169">
        <v>7.8600000000000039</v>
      </c>
      <c r="M11" s="169">
        <v>-1.7599999999999989</v>
      </c>
      <c r="N11" s="169"/>
    </row>
    <row r="12" spans="1:14" ht="24">
      <c r="A12" s="512"/>
      <c r="B12" s="514"/>
      <c r="C12" s="687" t="s">
        <v>109</v>
      </c>
      <c r="D12" s="479">
        <v>23.220000000000006</v>
      </c>
      <c r="E12" s="480" t="s">
        <v>396</v>
      </c>
      <c r="F12" s="479">
        <v>22</v>
      </c>
      <c r="G12" s="480" t="s">
        <v>397</v>
      </c>
      <c r="H12" s="169">
        <v>0</v>
      </c>
      <c r="I12" s="480" t="s">
        <v>398</v>
      </c>
      <c r="J12" s="169">
        <v>1.2200000000000042</v>
      </c>
      <c r="K12" s="169">
        <v>0.51000000000000023</v>
      </c>
      <c r="L12" s="169">
        <v>1.3700000000000037</v>
      </c>
      <c r="M12" s="169">
        <v>-0.6599999999999997</v>
      </c>
      <c r="N12" s="169"/>
    </row>
    <row r="13" spans="1:14" ht="24">
      <c r="A13" s="512"/>
      <c r="B13" s="514"/>
      <c r="C13" s="687" t="s">
        <v>108</v>
      </c>
      <c r="D13" s="479">
        <v>21.140000000000004</v>
      </c>
      <c r="E13" s="480" t="s">
        <v>396</v>
      </c>
      <c r="F13" s="479">
        <v>19.900000000000006</v>
      </c>
      <c r="G13" s="480" t="s">
        <v>397</v>
      </c>
      <c r="H13" s="169">
        <v>0</v>
      </c>
      <c r="I13" s="480" t="s">
        <v>398</v>
      </c>
      <c r="J13" s="169">
        <v>1.2399999999999998</v>
      </c>
      <c r="K13" s="169">
        <v>-6.0000000000000053E-2</v>
      </c>
      <c r="L13" s="169">
        <v>1.2199999999999998</v>
      </c>
      <c r="M13" s="169">
        <v>7.9999999999999974E-2</v>
      </c>
      <c r="N13" s="169"/>
    </row>
    <row r="14" spans="1:14" ht="24">
      <c r="A14" s="512"/>
      <c r="B14" s="514"/>
      <c r="C14" s="687" t="s">
        <v>110</v>
      </c>
      <c r="D14" s="479">
        <v>12.480000000000004</v>
      </c>
      <c r="E14" s="480" t="s">
        <v>396</v>
      </c>
      <c r="F14" s="479">
        <v>12.700000000000003</v>
      </c>
      <c r="G14" s="480" t="s">
        <v>397</v>
      </c>
      <c r="H14" s="169">
        <v>0</v>
      </c>
      <c r="I14" s="480" t="s">
        <v>398</v>
      </c>
      <c r="J14" s="169">
        <v>-0.21999999999999942</v>
      </c>
      <c r="K14" s="169">
        <v>0</v>
      </c>
      <c r="L14" s="169">
        <v>-0.36999999999999922</v>
      </c>
      <c r="M14" s="169">
        <v>0.1499999999999998</v>
      </c>
      <c r="N14" s="169"/>
    </row>
    <row r="15" spans="1:14" ht="24">
      <c r="A15" s="512"/>
      <c r="B15" s="514"/>
      <c r="C15" s="687" t="s">
        <v>111</v>
      </c>
      <c r="D15" s="479">
        <v>28.640000000000004</v>
      </c>
      <c r="E15" s="480" t="s">
        <v>396</v>
      </c>
      <c r="F15" s="479">
        <v>28.400000000000006</v>
      </c>
      <c r="G15" s="480" t="s">
        <v>397</v>
      </c>
      <c r="H15" s="169">
        <v>-1.7799999999999994</v>
      </c>
      <c r="I15" s="480" t="s">
        <v>398</v>
      </c>
      <c r="J15" s="169">
        <v>2.0200000000000005</v>
      </c>
      <c r="K15" s="169">
        <v>0.31999999999999984</v>
      </c>
      <c r="L15" s="169">
        <v>2.370000000000001</v>
      </c>
      <c r="M15" s="169">
        <v>-0.67000000000000037</v>
      </c>
      <c r="N15" s="169"/>
    </row>
    <row r="16" spans="1:14" ht="24">
      <c r="A16" s="512"/>
      <c r="B16" s="515"/>
      <c r="C16" s="687" t="s">
        <v>112</v>
      </c>
      <c r="D16" s="479">
        <v>34.24</v>
      </c>
      <c r="E16" s="480" t="s">
        <v>396</v>
      </c>
      <c r="F16" s="479">
        <v>36.799999999999997</v>
      </c>
      <c r="G16" s="480" t="s">
        <v>397</v>
      </c>
      <c r="H16" s="169">
        <v>-2.5500000000000007</v>
      </c>
      <c r="I16" s="480" t="s">
        <v>398</v>
      </c>
      <c r="J16" s="169">
        <v>-1.0000000000000162E-2</v>
      </c>
      <c r="K16" s="169">
        <v>-6.0000000000000053E-2</v>
      </c>
      <c r="L16" s="169">
        <v>-2.0000000000000018E-2</v>
      </c>
      <c r="M16" s="169">
        <v>6.999999999999991E-2</v>
      </c>
      <c r="N16" s="169"/>
    </row>
    <row r="17" spans="1:14" ht="24">
      <c r="A17" s="512"/>
      <c r="B17" s="512" t="s">
        <v>437</v>
      </c>
      <c r="C17" s="685"/>
      <c r="D17" s="479">
        <v>25.12999999999996</v>
      </c>
      <c r="E17" s="480" t="s">
        <v>396</v>
      </c>
      <c r="F17" s="479">
        <v>37.899999999999977</v>
      </c>
      <c r="G17" s="480" t="s">
        <v>397</v>
      </c>
      <c r="H17" s="169">
        <v>-1.1500000000000057</v>
      </c>
      <c r="I17" s="480" t="s">
        <v>398</v>
      </c>
      <c r="J17" s="169">
        <v>-11.620000000000012</v>
      </c>
      <c r="K17" s="169">
        <v>2.8100000000000023</v>
      </c>
      <c r="L17" s="169">
        <v>-0.52000000000002444</v>
      </c>
      <c r="M17" s="169">
        <v>-13.909999999999989</v>
      </c>
      <c r="N17" s="169"/>
    </row>
    <row r="18" spans="1:14" ht="24">
      <c r="A18" s="512"/>
      <c r="B18" s="512" t="s">
        <v>399</v>
      </c>
      <c r="C18" s="685"/>
      <c r="D18" s="479">
        <v>-13.259999999999962</v>
      </c>
      <c r="E18" s="480" t="s">
        <v>400</v>
      </c>
      <c r="F18" s="479">
        <v>36.300000000000011</v>
      </c>
      <c r="G18" s="480" t="s">
        <v>401</v>
      </c>
      <c r="H18" s="169">
        <v>-8.3799999999999812</v>
      </c>
      <c r="I18" s="480" t="s">
        <v>402</v>
      </c>
      <c r="J18" s="169">
        <v>-41.179999999999993</v>
      </c>
      <c r="K18" s="169">
        <v>-1.4799999999999898</v>
      </c>
      <c r="L18" s="169">
        <v>-24.219999999999992</v>
      </c>
      <c r="M18" s="169">
        <v>-15.480000000000008</v>
      </c>
      <c r="N18" s="169"/>
    </row>
    <row r="19" spans="1:14">
      <c r="A19" s="512" t="s">
        <v>10</v>
      </c>
      <c r="B19" s="512" t="s">
        <v>403</v>
      </c>
      <c r="C19" s="685"/>
      <c r="D19" s="478">
        <v>-10.019999999999634</v>
      </c>
      <c r="E19" s="478"/>
      <c r="F19" s="478">
        <v>73.200000000000017</v>
      </c>
      <c r="G19" s="169"/>
      <c r="H19" s="478">
        <v>-83.019999999999683</v>
      </c>
      <c r="I19" s="169"/>
      <c r="J19" s="478">
        <v>-0.19999999999995577</v>
      </c>
      <c r="K19" s="478">
        <v>16.13999999999999</v>
      </c>
      <c r="L19" s="478">
        <v>1.7200000000000504</v>
      </c>
      <c r="M19" s="478">
        <v>-18.059999999999995</v>
      </c>
      <c r="N19" s="169"/>
    </row>
    <row r="20" spans="1:14" ht="22.5">
      <c r="A20" s="512"/>
      <c r="B20" s="519" t="s">
        <v>436</v>
      </c>
      <c r="C20" s="485" t="s">
        <v>404</v>
      </c>
      <c r="D20" s="478">
        <v>37.860000000000269</v>
      </c>
      <c r="E20" s="478"/>
      <c r="F20" s="478">
        <v>37.099999999999994</v>
      </c>
      <c r="G20" s="478"/>
      <c r="H20" s="478">
        <v>-1.7399999999997249</v>
      </c>
      <c r="I20" s="478"/>
      <c r="J20" s="478">
        <v>2.5</v>
      </c>
      <c r="K20" s="478">
        <v>2.5</v>
      </c>
      <c r="L20" s="478"/>
      <c r="M20" s="478"/>
      <c r="N20" s="169"/>
    </row>
    <row r="21" spans="1:14" ht="24">
      <c r="A21" s="512"/>
      <c r="B21" s="519"/>
      <c r="C21" s="485" t="s">
        <v>405</v>
      </c>
      <c r="D21" s="479">
        <v>0.36000000000027521</v>
      </c>
      <c r="E21" s="480" t="s">
        <v>396</v>
      </c>
      <c r="F21" s="479">
        <v>-0.39999999999999991</v>
      </c>
      <c r="G21" s="480" t="s">
        <v>397</v>
      </c>
      <c r="H21" s="169">
        <v>-1.7399999999997249</v>
      </c>
      <c r="I21" s="480" t="s">
        <v>398</v>
      </c>
      <c r="J21" s="169">
        <v>2.5</v>
      </c>
      <c r="K21" s="169">
        <v>2.5</v>
      </c>
      <c r="L21" s="169"/>
      <c r="M21" s="169"/>
      <c r="N21" s="169"/>
    </row>
    <row r="22" spans="1:14" ht="18.75" customHeight="1">
      <c r="A22" s="512"/>
      <c r="B22" s="519"/>
      <c r="C22" s="687" t="s">
        <v>316</v>
      </c>
      <c r="D22" s="479">
        <v>16.900000000000006</v>
      </c>
      <c r="E22" s="480" t="s">
        <v>396</v>
      </c>
      <c r="F22" s="479">
        <v>16.900000000000006</v>
      </c>
      <c r="G22" s="480"/>
      <c r="H22" s="169"/>
      <c r="I22" s="480"/>
      <c r="J22" s="169"/>
      <c r="K22" s="169"/>
      <c r="L22" s="169"/>
      <c r="M22" s="169"/>
      <c r="N22" s="169"/>
    </row>
    <row r="23" spans="1:14" ht="18" customHeight="1">
      <c r="A23" s="512"/>
      <c r="B23" s="519"/>
      <c r="C23" s="687" t="s">
        <v>317</v>
      </c>
      <c r="D23" s="479">
        <v>7.3999999999999986</v>
      </c>
      <c r="E23" s="480" t="s">
        <v>396</v>
      </c>
      <c r="F23" s="479">
        <v>7.3999999999999986</v>
      </c>
      <c r="G23" s="480"/>
      <c r="H23" s="169"/>
      <c r="I23" s="480"/>
      <c r="J23" s="169"/>
      <c r="K23" s="169"/>
      <c r="L23" s="169"/>
      <c r="M23" s="169"/>
      <c r="N23" s="169"/>
    </row>
    <row r="24" spans="1:14" ht="20.25" customHeight="1">
      <c r="A24" s="512"/>
      <c r="B24" s="519"/>
      <c r="C24" s="687" t="s">
        <v>318</v>
      </c>
      <c r="D24" s="479">
        <v>9.0999999999999943</v>
      </c>
      <c r="E24" s="480" t="s">
        <v>396</v>
      </c>
      <c r="F24" s="479">
        <v>9.0999999999999943</v>
      </c>
      <c r="G24" s="480"/>
      <c r="H24" s="169"/>
      <c r="I24" s="480"/>
      <c r="J24" s="169"/>
      <c r="K24" s="169"/>
      <c r="L24" s="169"/>
      <c r="M24" s="169"/>
      <c r="N24" s="169"/>
    </row>
    <row r="25" spans="1:14" ht="19.5" customHeight="1">
      <c r="A25" s="512"/>
      <c r="B25" s="519"/>
      <c r="C25" s="687" t="s">
        <v>319</v>
      </c>
      <c r="D25" s="479">
        <v>4.0999999999999943</v>
      </c>
      <c r="E25" s="480" t="s">
        <v>396</v>
      </c>
      <c r="F25" s="479">
        <v>4.0999999999999943</v>
      </c>
      <c r="G25" s="480"/>
      <c r="H25" s="169"/>
      <c r="I25" s="480"/>
      <c r="J25" s="169"/>
      <c r="K25" s="169"/>
      <c r="L25" s="169"/>
      <c r="M25" s="169"/>
      <c r="N25" s="169"/>
    </row>
    <row r="26" spans="1:14" ht="24">
      <c r="A26" s="512"/>
      <c r="B26" s="688" t="s">
        <v>438</v>
      </c>
      <c r="C26" s="689"/>
      <c r="D26" s="479">
        <v>-22.289999999999974</v>
      </c>
      <c r="E26" s="480" t="s">
        <v>396</v>
      </c>
      <c r="F26" s="479">
        <v>3.2000000000000028</v>
      </c>
      <c r="G26" s="480" t="s">
        <v>397</v>
      </c>
      <c r="H26" s="169">
        <v>-24.80999999999997</v>
      </c>
      <c r="I26" s="480" t="s">
        <v>398</v>
      </c>
      <c r="J26" s="169">
        <v>-0.68000000000000727</v>
      </c>
      <c r="K26" s="169">
        <v>-0.57000000000000028</v>
      </c>
      <c r="L26" s="169">
        <v>2.8399999999999928</v>
      </c>
      <c r="M26" s="169">
        <v>-2.9499999999999997</v>
      </c>
      <c r="N26" s="169"/>
    </row>
    <row r="27" spans="1:14" ht="24">
      <c r="A27" s="512"/>
      <c r="B27" s="688" t="s">
        <v>119</v>
      </c>
      <c r="C27" s="689"/>
      <c r="D27" s="479">
        <v>14.890000000000011</v>
      </c>
      <c r="E27" s="480" t="s">
        <v>396</v>
      </c>
      <c r="F27" s="479">
        <v>16</v>
      </c>
      <c r="G27" s="480" t="s">
        <v>397</v>
      </c>
      <c r="H27" s="169">
        <v>-1.8799999999999919</v>
      </c>
      <c r="I27" s="480" t="s">
        <v>398</v>
      </c>
      <c r="J27" s="169">
        <v>0.77000000000000313</v>
      </c>
      <c r="K27" s="169">
        <v>4.2899999999999956</v>
      </c>
      <c r="L27" s="169">
        <v>0.54000000000000981</v>
      </c>
      <c r="M27" s="169">
        <v>-4.0600000000000023</v>
      </c>
      <c r="N27" s="169"/>
    </row>
    <row r="28" spans="1:14" ht="24">
      <c r="A28" s="512"/>
      <c r="B28" s="688" t="s">
        <v>120</v>
      </c>
      <c r="C28" s="689"/>
      <c r="D28" s="479">
        <v>-11.920000000000002</v>
      </c>
      <c r="E28" s="480" t="s">
        <v>396</v>
      </c>
      <c r="F28" s="479">
        <v>1.4000000000000057</v>
      </c>
      <c r="G28" s="480" t="s">
        <v>397</v>
      </c>
      <c r="H28" s="169">
        <v>-15.490000000000009</v>
      </c>
      <c r="I28" s="480" t="s">
        <v>398</v>
      </c>
      <c r="J28" s="169">
        <v>2.1700000000000026</v>
      </c>
      <c r="K28" s="169">
        <v>8.1899999999999977</v>
      </c>
      <c r="L28" s="169">
        <v>-5.2599999999999909</v>
      </c>
      <c r="M28" s="169">
        <v>-0.76000000000000423</v>
      </c>
      <c r="N28" s="169"/>
    </row>
    <row r="29" spans="1:14" ht="24">
      <c r="A29" s="512"/>
      <c r="B29" s="688" t="s">
        <v>121</v>
      </c>
      <c r="C29" s="689"/>
      <c r="D29" s="479">
        <v>-25.07999999999992</v>
      </c>
      <c r="E29" s="480" t="s">
        <v>396</v>
      </c>
      <c r="F29" s="479">
        <v>10.300000000000011</v>
      </c>
      <c r="G29" s="480" t="s">
        <v>397</v>
      </c>
      <c r="H29" s="169">
        <v>-33.379999999999981</v>
      </c>
      <c r="I29" s="480" t="s">
        <v>398</v>
      </c>
      <c r="J29" s="169">
        <v>-1.9999999999999503</v>
      </c>
      <c r="K29" s="169">
        <v>0.82999999999999829</v>
      </c>
      <c r="L29" s="169">
        <v>5.4200000000000408</v>
      </c>
      <c r="M29" s="169">
        <v>-8.2499999999999893</v>
      </c>
      <c r="N29" s="169"/>
    </row>
    <row r="30" spans="1:14" ht="24">
      <c r="A30" s="512"/>
      <c r="B30" s="688" t="s">
        <v>123</v>
      </c>
      <c r="C30" s="689"/>
      <c r="D30" s="479">
        <v>-3.4800000000000173</v>
      </c>
      <c r="E30" s="480" t="s">
        <v>396</v>
      </c>
      <c r="F30" s="479">
        <v>5.2000000000000028</v>
      </c>
      <c r="G30" s="480" t="s">
        <v>397</v>
      </c>
      <c r="H30" s="169">
        <v>-5.7200000000000166</v>
      </c>
      <c r="I30" s="480" t="s">
        <v>398</v>
      </c>
      <c r="J30" s="169">
        <v>-2.9600000000000035</v>
      </c>
      <c r="K30" s="169">
        <v>0.89999999999999858</v>
      </c>
      <c r="L30" s="169">
        <v>-1.8200000000000021</v>
      </c>
      <c r="M30" s="169">
        <v>-2.04</v>
      </c>
      <c r="N30" s="169"/>
    </row>
    <row r="31" spans="1:14">
      <c r="A31" s="512" t="s">
        <v>14</v>
      </c>
      <c r="B31" s="512" t="s">
        <v>1</v>
      </c>
      <c r="C31" s="685"/>
      <c r="D31" s="478">
        <v>3.8399999999999523</v>
      </c>
      <c r="E31" s="478"/>
      <c r="F31" s="478">
        <v>41.599999999999959</v>
      </c>
      <c r="G31" s="169"/>
      <c r="H31" s="478">
        <v>-6.5900000000000141</v>
      </c>
      <c r="I31" s="169"/>
      <c r="J31" s="478">
        <v>-31.169999999999995</v>
      </c>
      <c r="K31" s="478">
        <v>-0.1200000000000081</v>
      </c>
      <c r="L31" s="478">
        <v>-20.009999999999991</v>
      </c>
      <c r="M31" s="478">
        <v>-11.040000000000001</v>
      </c>
      <c r="N31" s="169"/>
    </row>
    <row r="32" spans="1:14" ht="22.5">
      <c r="A32" s="512"/>
      <c r="B32" s="513" t="s">
        <v>406</v>
      </c>
      <c r="C32" s="485" t="s">
        <v>404</v>
      </c>
      <c r="D32" s="478">
        <v>5.0500000000000043</v>
      </c>
      <c r="E32" s="478"/>
      <c r="F32" s="478">
        <v>21.199999999999992</v>
      </c>
      <c r="G32" s="169"/>
      <c r="H32" s="478">
        <v>-34.459999999999987</v>
      </c>
      <c r="I32" s="169"/>
      <c r="J32" s="478">
        <v>18.309999999999999</v>
      </c>
      <c r="K32" s="478">
        <v>1.1600000000000001</v>
      </c>
      <c r="L32" s="478">
        <v>11.72</v>
      </c>
      <c r="M32" s="478">
        <v>5.4299999999999979</v>
      </c>
      <c r="N32" s="169"/>
    </row>
    <row r="33" spans="1:14" ht="24">
      <c r="A33" s="512"/>
      <c r="B33" s="514"/>
      <c r="C33" s="485" t="s">
        <v>407</v>
      </c>
      <c r="D33" s="479">
        <v>-17.989999999999998</v>
      </c>
      <c r="E33" s="480" t="s">
        <v>396</v>
      </c>
      <c r="F33" s="479">
        <v>-0.20000000000000018</v>
      </c>
      <c r="G33" s="480" t="s">
        <v>397</v>
      </c>
      <c r="H33" s="169">
        <v>0</v>
      </c>
      <c r="I33" s="480" t="s">
        <v>398</v>
      </c>
      <c r="J33" s="169">
        <v>-17.79</v>
      </c>
      <c r="K33" s="169">
        <v>-17.79</v>
      </c>
      <c r="L33" s="169">
        <v>0</v>
      </c>
      <c r="M33" s="169">
        <v>0</v>
      </c>
      <c r="N33" s="169"/>
    </row>
    <row r="34" spans="1:14" ht="24">
      <c r="A34" s="512"/>
      <c r="B34" s="514"/>
      <c r="C34" s="687" t="s">
        <v>259</v>
      </c>
      <c r="D34" s="479">
        <v>-5.529999999999994</v>
      </c>
      <c r="E34" s="480" t="s">
        <v>396</v>
      </c>
      <c r="F34" s="479">
        <v>8.7999999999999972</v>
      </c>
      <c r="G34" s="480" t="s">
        <v>397</v>
      </c>
      <c r="H34" s="169">
        <v>-34.559999999999988</v>
      </c>
      <c r="I34" s="480" t="s">
        <v>398</v>
      </c>
      <c r="J34" s="169">
        <v>20.229999999999997</v>
      </c>
      <c r="K34" s="169">
        <v>14.85</v>
      </c>
      <c r="L34" s="169">
        <v>1.2400000000000004</v>
      </c>
      <c r="M34" s="169">
        <v>4.139999999999997</v>
      </c>
      <c r="N34" s="169"/>
    </row>
    <row r="35" spans="1:14" ht="24">
      <c r="A35" s="512"/>
      <c r="B35" s="515"/>
      <c r="C35" s="687" t="s">
        <v>260</v>
      </c>
      <c r="D35" s="479">
        <v>28.569999999999997</v>
      </c>
      <c r="E35" s="480" t="s">
        <v>396</v>
      </c>
      <c r="F35" s="479">
        <v>12.599999999999994</v>
      </c>
      <c r="G35" s="480" t="s">
        <v>397</v>
      </c>
      <c r="H35" s="169">
        <v>0.10000000000000142</v>
      </c>
      <c r="I35" s="480" t="s">
        <v>398</v>
      </c>
      <c r="J35" s="169">
        <v>15.870000000000001</v>
      </c>
      <c r="K35" s="169">
        <v>4.0999999999999996</v>
      </c>
      <c r="L35" s="169">
        <v>10.48</v>
      </c>
      <c r="M35" s="169">
        <v>1.2900000000000009</v>
      </c>
      <c r="N35" s="169"/>
    </row>
    <row r="36" spans="1:14" ht="24">
      <c r="A36" s="512"/>
      <c r="B36" s="688" t="s">
        <v>126</v>
      </c>
      <c r="C36" s="689"/>
      <c r="D36" s="479">
        <v>3.6299999999999883</v>
      </c>
      <c r="E36" s="480" t="s">
        <v>396</v>
      </c>
      <c r="F36" s="479">
        <v>7.3999999999999773</v>
      </c>
      <c r="G36" s="480" t="s">
        <v>397</v>
      </c>
      <c r="H36" s="169">
        <v>28.590000000000003</v>
      </c>
      <c r="I36" s="480" t="s">
        <v>398</v>
      </c>
      <c r="J36" s="169">
        <v>-32.359999999999992</v>
      </c>
      <c r="K36" s="169">
        <v>-2.6900000000000048</v>
      </c>
      <c r="L36" s="169">
        <v>-19.689999999999984</v>
      </c>
      <c r="M36" s="169">
        <v>-9.980000000000004</v>
      </c>
      <c r="N36" s="169"/>
    </row>
    <row r="37" spans="1:14" ht="24">
      <c r="A37" s="512"/>
      <c r="B37" s="688" t="s">
        <v>127</v>
      </c>
      <c r="C37" s="689"/>
      <c r="D37" s="479">
        <v>-5.0700000000000358</v>
      </c>
      <c r="E37" s="480" t="s">
        <v>396</v>
      </c>
      <c r="F37" s="479">
        <v>10.099999999999994</v>
      </c>
      <c r="G37" s="480" t="s">
        <v>397</v>
      </c>
      <c r="H37" s="169">
        <v>0.66999999999997328</v>
      </c>
      <c r="I37" s="480" t="s">
        <v>398</v>
      </c>
      <c r="J37" s="169">
        <v>-15.840000000000003</v>
      </c>
      <c r="K37" s="169">
        <v>1.6599999999999966</v>
      </c>
      <c r="L37" s="169">
        <v>-11.500000000000007</v>
      </c>
      <c r="M37" s="169">
        <v>-5.9999999999999947</v>
      </c>
      <c r="N37" s="169"/>
    </row>
    <row r="38" spans="1:14" ht="24">
      <c r="A38" s="512"/>
      <c r="B38" s="688" t="s">
        <v>128</v>
      </c>
      <c r="C38" s="689"/>
      <c r="D38" s="479">
        <v>0.22999999999999554</v>
      </c>
      <c r="E38" s="480" t="s">
        <v>396</v>
      </c>
      <c r="F38" s="479">
        <v>2.8999999999999986</v>
      </c>
      <c r="G38" s="480" t="s">
        <v>397</v>
      </c>
      <c r="H38" s="169">
        <v>-1.3900000000000041</v>
      </c>
      <c r="I38" s="480" t="s">
        <v>398</v>
      </c>
      <c r="J38" s="169">
        <v>-1.2799999999999989</v>
      </c>
      <c r="K38" s="169">
        <v>-0.25</v>
      </c>
      <c r="L38" s="169">
        <v>-0.53999999999999937</v>
      </c>
      <c r="M38" s="169">
        <v>-0.48999999999999966</v>
      </c>
      <c r="N38" s="169"/>
    </row>
    <row r="39" spans="1:14">
      <c r="A39" s="512" t="s">
        <v>17</v>
      </c>
      <c r="B39" s="512" t="s">
        <v>1</v>
      </c>
      <c r="C39" s="685"/>
      <c r="D39" s="478">
        <v>220.16999999999985</v>
      </c>
      <c r="E39" s="478"/>
      <c r="F39" s="478">
        <v>143</v>
      </c>
      <c r="G39" s="169"/>
      <c r="H39" s="478">
        <v>102.57999999999986</v>
      </c>
      <c r="I39" s="169"/>
      <c r="J39" s="478">
        <v>-25.410000000000046</v>
      </c>
      <c r="K39" s="478">
        <v>50.489999999999995</v>
      </c>
      <c r="L39" s="478">
        <v>-25.620000000000033</v>
      </c>
      <c r="M39" s="478">
        <v>-50.28</v>
      </c>
      <c r="N39" s="169"/>
    </row>
    <row r="40" spans="1:14" ht="22.5">
      <c r="A40" s="512"/>
      <c r="B40" s="513" t="s">
        <v>406</v>
      </c>
      <c r="C40" s="485" t="s">
        <v>404</v>
      </c>
      <c r="D40" s="478">
        <v>149.3600000000001</v>
      </c>
      <c r="E40" s="478"/>
      <c r="F40" s="478">
        <v>27.599999999999987</v>
      </c>
      <c r="G40" s="169"/>
      <c r="H40" s="478">
        <v>122.81000000000009</v>
      </c>
      <c r="I40" s="169"/>
      <c r="J40" s="478">
        <v>-1.0500000000000018</v>
      </c>
      <c r="K40" s="478">
        <v>-0.45000000000000062</v>
      </c>
      <c r="L40" s="478">
        <v>-0.15000000000000124</v>
      </c>
      <c r="M40" s="478">
        <v>-0.45</v>
      </c>
      <c r="N40" s="169"/>
    </row>
    <row r="41" spans="1:14" ht="24">
      <c r="A41" s="512"/>
      <c r="B41" s="514"/>
      <c r="C41" s="485" t="s">
        <v>408</v>
      </c>
      <c r="D41" s="479">
        <v>-0.64000000000000057</v>
      </c>
      <c r="E41" s="479"/>
      <c r="F41" s="479">
        <v>0</v>
      </c>
      <c r="G41" s="480" t="s">
        <v>397</v>
      </c>
      <c r="H41" s="169">
        <v>0</v>
      </c>
      <c r="I41" s="480" t="s">
        <v>398</v>
      </c>
      <c r="J41" s="169">
        <v>-0.64000000000000057</v>
      </c>
      <c r="K41" s="169">
        <v>-0.64000000000000057</v>
      </c>
      <c r="L41" s="169">
        <v>0</v>
      </c>
      <c r="M41" s="169">
        <v>0</v>
      </c>
      <c r="N41" s="169"/>
    </row>
    <row r="42" spans="1:14" ht="24">
      <c r="A42" s="512"/>
      <c r="B42" s="514"/>
      <c r="C42" s="687" t="s">
        <v>131</v>
      </c>
      <c r="D42" s="479">
        <v>1.3999999999999921</v>
      </c>
      <c r="E42" s="480" t="s">
        <v>396</v>
      </c>
      <c r="F42" s="479">
        <v>2.2999999999999989</v>
      </c>
      <c r="G42" s="480" t="s">
        <v>397</v>
      </c>
      <c r="H42" s="169">
        <v>-0.49000000000000554</v>
      </c>
      <c r="I42" s="480" t="s">
        <v>398</v>
      </c>
      <c r="J42" s="169">
        <v>-0.41000000000000125</v>
      </c>
      <c r="K42" s="169">
        <v>0.18999999999999995</v>
      </c>
      <c r="L42" s="169">
        <v>-0.15000000000000124</v>
      </c>
      <c r="M42" s="169">
        <v>-0.45</v>
      </c>
      <c r="N42" s="169"/>
    </row>
    <row r="43" spans="1:14" ht="24">
      <c r="A43" s="512"/>
      <c r="B43" s="514"/>
      <c r="C43" s="687" t="s">
        <v>263</v>
      </c>
      <c r="D43" s="479">
        <v>-36.22</v>
      </c>
      <c r="E43" s="480" t="s">
        <v>396</v>
      </c>
      <c r="F43" s="479">
        <v>5</v>
      </c>
      <c r="G43" s="480" t="s">
        <v>397</v>
      </c>
      <c r="H43" s="169">
        <v>-41.22</v>
      </c>
      <c r="I43" s="480" t="s">
        <v>398</v>
      </c>
      <c r="J43" s="169">
        <v>0</v>
      </c>
      <c r="K43" s="169"/>
      <c r="L43" s="169"/>
      <c r="M43" s="169"/>
      <c r="N43" s="169"/>
    </row>
    <row r="44" spans="1:14" ht="24">
      <c r="A44" s="512"/>
      <c r="B44" s="514"/>
      <c r="C44" s="687" t="s">
        <v>261</v>
      </c>
      <c r="D44" s="479">
        <v>206.39999999999995</v>
      </c>
      <c r="E44" s="480" t="s">
        <v>396</v>
      </c>
      <c r="F44" s="479">
        <v>4.3999999999999986</v>
      </c>
      <c r="G44" s="480" t="s">
        <v>397</v>
      </c>
      <c r="H44" s="169">
        <v>201.99999999999994</v>
      </c>
      <c r="I44" s="480" t="s">
        <v>398</v>
      </c>
      <c r="J44" s="169">
        <v>0</v>
      </c>
      <c r="K44" s="169"/>
      <c r="L44" s="169"/>
      <c r="M44" s="169"/>
      <c r="N44" s="169"/>
    </row>
    <row r="45" spans="1:14" ht="24">
      <c r="A45" s="512"/>
      <c r="B45" s="514"/>
      <c r="C45" s="687" t="s">
        <v>262</v>
      </c>
      <c r="D45" s="479">
        <v>-0.59999999999999609</v>
      </c>
      <c r="E45" s="480" t="s">
        <v>396</v>
      </c>
      <c r="F45" s="479">
        <v>3.2000000000000028</v>
      </c>
      <c r="G45" s="480" t="s">
        <v>397</v>
      </c>
      <c r="H45" s="169">
        <v>-3.7999999999999989</v>
      </c>
      <c r="I45" s="480" t="s">
        <v>398</v>
      </c>
      <c r="J45" s="169">
        <v>0</v>
      </c>
      <c r="K45" s="169"/>
      <c r="L45" s="169"/>
      <c r="M45" s="169"/>
      <c r="N45" s="169"/>
    </row>
    <row r="46" spans="1:14" ht="24">
      <c r="A46" s="512"/>
      <c r="B46" s="515"/>
      <c r="C46" s="687" t="s">
        <v>264</v>
      </c>
      <c r="D46" s="479">
        <v>-20.979999999999848</v>
      </c>
      <c r="E46" s="480" t="s">
        <v>396</v>
      </c>
      <c r="F46" s="479">
        <v>12.699999999999989</v>
      </c>
      <c r="G46" s="480" t="s">
        <v>397</v>
      </c>
      <c r="H46" s="169">
        <v>-33.679999999999836</v>
      </c>
      <c r="I46" s="480" t="s">
        <v>398</v>
      </c>
      <c r="J46" s="169">
        <v>0</v>
      </c>
      <c r="K46" s="169"/>
      <c r="L46" s="169"/>
      <c r="M46" s="169"/>
      <c r="N46" s="169"/>
    </row>
    <row r="47" spans="1:14" ht="24">
      <c r="A47" s="512"/>
      <c r="B47" s="688" t="s">
        <v>132</v>
      </c>
      <c r="C47" s="689"/>
      <c r="D47" s="479">
        <v>29.449999999999896</v>
      </c>
      <c r="E47" s="480" t="s">
        <v>396</v>
      </c>
      <c r="F47" s="479">
        <v>25.900000000000006</v>
      </c>
      <c r="G47" s="480" t="s">
        <v>397</v>
      </c>
      <c r="H47" s="169">
        <v>-14.110000000000085</v>
      </c>
      <c r="I47" s="480" t="s">
        <v>398</v>
      </c>
      <c r="J47" s="169">
        <v>17.659999999999975</v>
      </c>
      <c r="K47" s="169">
        <v>20.289999999999992</v>
      </c>
      <c r="L47" s="169">
        <v>0.59999999999999432</v>
      </c>
      <c r="M47" s="169">
        <v>-3.2300000000000111</v>
      </c>
      <c r="N47" s="169"/>
    </row>
    <row r="48" spans="1:14" ht="24">
      <c r="A48" s="512"/>
      <c r="B48" s="688" t="s">
        <v>133</v>
      </c>
      <c r="C48" s="689"/>
      <c r="D48" s="479">
        <v>44.259999999999849</v>
      </c>
      <c r="E48" s="480" t="s">
        <v>396</v>
      </c>
      <c r="F48" s="479">
        <v>21.800000000000011</v>
      </c>
      <c r="G48" s="480" t="s">
        <v>397</v>
      </c>
      <c r="H48" s="169">
        <v>64.729999999999876</v>
      </c>
      <c r="I48" s="480" t="s">
        <v>398</v>
      </c>
      <c r="J48" s="169">
        <v>-42.270000000000039</v>
      </c>
      <c r="K48" s="169">
        <v>0.75999999999999091</v>
      </c>
      <c r="L48" s="169">
        <v>-28.78000000000003</v>
      </c>
      <c r="M48" s="169">
        <v>-14.25</v>
      </c>
      <c r="N48" s="169"/>
    </row>
    <row r="49" spans="1:14" ht="24">
      <c r="A49" s="512"/>
      <c r="B49" s="688" t="s">
        <v>134</v>
      </c>
      <c r="C49" s="689"/>
      <c r="D49" s="479">
        <v>-7.0900000000000407</v>
      </c>
      <c r="E49" s="480" t="s">
        <v>396</v>
      </c>
      <c r="F49" s="479">
        <v>3.7999999999999972</v>
      </c>
      <c r="G49" s="480" t="s">
        <v>397</v>
      </c>
      <c r="H49" s="169">
        <v>-10.480000000000047</v>
      </c>
      <c r="I49" s="480" t="s">
        <v>398</v>
      </c>
      <c r="J49" s="169">
        <v>-0.4099999999999917</v>
      </c>
      <c r="K49" s="169">
        <v>-2.5</v>
      </c>
      <c r="L49" s="169">
        <v>4.6600000000000072</v>
      </c>
      <c r="M49" s="169">
        <v>-2.569999999999999</v>
      </c>
      <c r="N49" s="169"/>
    </row>
    <row r="50" spans="1:14" ht="24">
      <c r="A50" s="512"/>
      <c r="B50" s="688" t="s">
        <v>135</v>
      </c>
      <c r="C50" s="689"/>
      <c r="D50" s="479">
        <v>-10.989999999999984</v>
      </c>
      <c r="E50" s="480" t="s">
        <v>396</v>
      </c>
      <c r="F50" s="479">
        <v>13.900000000000006</v>
      </c>
      <c r="G50" s="480" t="s">
        <v>397</v>
      </c>
      <c r="H50" s="169">
        <v>-8.3199999999999932</v>
      </c>
      <c r="I50" s="480" t="s">
        <v>398</v>
      </c>
      <c r="J50" s="169">
        <v>-16.569999999999997</v>
      </c>
      <c r="K50" s="169">
        <v>-5.9999999999998721E-2</v>
      </c>
      <c r="L50" s="169">
        <v>-9.9599999999999973</v>
      </c>
      <c r="M50" s="169">
        <v>-6.5500000000000007</v>
      </c>
      <c r="N50" s="169"/>
    </row>
    <row r="51" spans="1:14" ht="24">
      <c r="A51" s="512"/>
      <c r="B51" s="688" t="s">
        <v>136</v>
      </c>
      <c r="C51" s="689"/>
      <c r="D51" s="479">
        <v>-53.080000000000076</v>
      </c>
      <c r="E51" s="480" t="s">
        <v>396</v>
      </c>
      <c r="F51" s="479">
        <v>-25.300000000000011</v>
      </c>
      <c r="G51" s="480" t="s">
        <v>397</v>
      </c>
      <c r="H51" s="169">
        <v>-18.460000000000065</v>
      </c>
      <c r="I51" s="480" t="s">
        <v>398</v>
      </c>
      <c r="J51" s="169">
        <v>-9.32</v>
      </c>
      <c r="K51" s="169">
        <v>3.3900000000000006</v>
      </c>
      <c r="L51" s="169">
        <v>-3.970000000000006</v>
      </c>
      <c r="M51" s="169">
        <v>-8.7399999999999949</v>
      </c>
      <c r="N51" s="481"/>
    </row>
    <row r="52" spans="1:14" ht="24">
      <c r="A52" s="512"/>
      <c r="B52" s="688" t="s">
        <v>137</v>
      </c>
      <c r="C52" s="689"/>
      <c r="D52" s="479">
        <v>29.8200000000001</v>
      </c>
      <c r="E52" s="480" t="s">
        <v>396</v>
      </c>
      <c r="F52" s="479">
        <v>42.300000000000011</v>
      </c>
      <c r="G52" s="480" t="s">
        <v>397</v>
      </c>
      <c r="H52" s="169">
        <v>-29.249999999999943</v>
      </c>
      <c r="I52" s="480" t="s">
        <v>398</v>
      </c>
      <c r="J52" s="169">
        <v>16.770000000000032</v>
      </c>
      <c r="K52" s="169">
        <v>12.290000000000006</v>
      </c>
      <c r="L52" s="169">
        <v>13.840000000000032</v>
      </c>
      <c r="M52" s="169">
        <v>-9.3600000000000083</v>
      </c>
      <c r="N52" s="481"/>
    </row>
    <row r="53" spans="1:14" ht="24">
      <c r="A53" s="512"/>
      <c r="B53" s="688" t="s">
        <v>138</v>
      </c>
      <c r="C53" s="689"/>
      <c r="D53" s="479">
        <v>38.439999999999984</v>
      </c>
      <c r="E53" s="480" t="s">
        <v>396</v>
      </c>
      <c r="F53" s="479">
        <v>33</v>
      </c>
      <c r="G53" s="480" t="s">
        <v>397</v>
      </c>
      <c r="H53" s="169">
        <v>-4.3399999999999928</v>
      </c>
      <c r="I53" s="480" t="s">
        <v>398</v>
      </c>
      <c r="J53" s="169">
        <v>9.7799999999999798</v>
      </c>
      <c r="K53" s="169">
        <v>16.770000000000003</v>
      </c>
      <c r="L53" s="169">
        <v>-1.860000000000035</v>
      </c>
      <c r="M53" s="169">
        <v>-5.1299999999999883</v>
      </c>
      <c r="N53" s="481"/>
    </row>
    <row r="54" spans="1:14">
      <c r="A54" s="512" t="s">
        <v>21</v>
      </c>
      <c r="B54" s="512" t="s">
        <v>1</v>
      </c>
      <c r="C54" s="685"/>
      <c r="D54" s="478">
        <v>-682.04000000000065</v>
      </c>
      <c r="E54" s="478"/>
      <c r="F54" s="478">
        <v>120.10000000000001</v>
      </c>
      <c r="G54" s="169"/>
      <c r="H54" s="478">
        <v>-580.28000000000065</v>
      </c>
      <c r="I54" s="169"/>
      <c r="J54" s="478">
        <v>-221.86</v>
      </c>
      <c r="K54" s="478">
        <v>31.859999999999992</v>
      </c>
      <c r="L54" s="478">
        <v>-108.24000000000001</v>
      </c>
      <c r="M54" s="478">
        <v>-145.48000000000005</v>
      </c>
      <c r="N54" s="169"/>
    </row>
    <row r="55" spans="1:14" ht="22.5">
      <c r="A55" s="512"/>
      <c r="B55" s="513" t="s">
        <v>406</v>
      </c>
      <c r="C55" s="485" t="s">
        <v>404</v>
      </c>
      <c r="D55" s="478">
        <v>-24.350000000000136</v>
      </c>
      <c r="E55" s="478"/>
      <c r="F55" s="478">
        <v>9.7000000000000117</v>
      </c>
      <c r="G55" s="169"/>
      <c r="H55" s="478">
        <v>-41.46000000000015</v>
      </c>
      <c r="I55" s="169"/>
      <c r="J55" s="478">
        <v>7.4100000000000037</v>
      </c>
      <c r="K55" s="478">
        <v>7.2200000000000042</v>
      </c>
      <c r="L55" s="478">
        <v>0.67999999999999983</v>
      </c>
      <c r="M55" s="478">
        <v>-0.49000000000000016</v>
      </c>
      <c r="N55" s="481"/>
    </row>
    <row r="56" spans="1:14" ht="24">
      <c r="A56" s="512"/>
      <c r="B56" s="514"/>
      <c r="C56" s="485" t="s">
        <v>409</v>
      </c>
      <c r="D56" s="479">
        <v>-32.900000000000148</v>
      </c>
      <c r="E56" s="480" t="s">
        <v>396</v>
      </c>
      <c r="F56" s="479">
        <v>1.4000000000000004</v>
      </c>
      <c r="G56" s="480" t="s">
        <v>397</v>
      </c>
      <c r="H56" s="169">
        <v>-41.46000000000015</v>
      </c>
      <c r="I56" s="480" t="s">
        <v>398</v>
      </c>
      <c r="J56" s="169">
        <v>7.1600000000000037</v>
      </c>
      <c r="K56" s="169">
        <v>7.1600000000000037</v>
      </c>
      <c r="L56" s="169">
        <v>0</v>
      </c>
      <c r="M56" s="169">
        <v>0</v>
      </c>
      <c r="N56" s="481"/>
    </row>
    <row r="57" spans="1:14" ht="24">
      <c r="A57" s="512"/>
      <c r="B57" s="514"/>
      <c r="C57" s="690" t="s">
        <v>141</v>
      </c>
      <c r="D57" s="479">
        <v>3.9500000000000024</v>
      </c>
      <c r="E57" s="480" t="s">
        <v>396</v>
      </c>
      <c r="F57" s="479">
        <v>3.7000000000000028</v>
      </c>
      <c r="G57" s="480" t="s">
        <v>397</v>
      </c>
      <c r="H57" s="169"/>
      <c r="I57" s="480" t="s">
        <v>398</v>
      </c>
      <c r="J57" s="169">
        <v>0.24999999999999972</v>
      </c>
      <c r="K57" s="169">
        <v>6.0000000000000053E-2</v>
      </c>
      <c r="L57" s="169">
        <v>0.67999999999999983</v>
      </c>
      <c r="M57" s="169">
        <v>-0.49000000000000016</v>
      </c>
      <c r="N57" s="481"/>
    </row>
    <row r="58" spans="1:14" ht="24">
      <c r="A58" s="512"/>
      <c r="B58" s="514"/>
      <c r="C58" s="690" t="s">
        <v>286</v>
      </c>
      <c r="D58" s="479">
        <v>3.4000000000000057</v>
      </c>
      <c r="E58" s="480" t="s">
        <v>396</v>
      </c>
      <c r="F58" s="479">
        <v>3.4000000000000057</v>
      </c>
      <c r="G58" s="480" t="s">
        <v>397</v>
      </c>
      <c r="H58" s="169"/>
      <c r="I58" s="480" t="s">
        <v>398</v>
      </c>
      <c r="J58" s="169">
        <v>0</v>
      </c>
      <c r="K58" s="169">
        <v>0</v>
      </c>
      <c r="L58" s="169"/>
      <c r="M58" s="169"/>
      <c r="N58" s="481"/>
    </row>
    <row r="59" spans="1:14" ht="24">
      <c r="A59" s="512"/>
      <c r="B59" s="515"/>
      <c r="C59" s="690" t="s">
        <v>287</v>
      </c>
      <c r="D59" s="479">
        <v>1.2000000000000028</v>
      </c>
      <c r="E59" s="480" t="s">
        <v>396</v>
      </c>
      <c r="F59" s="479">
        <v>1.2000000000000028</v>
      </c>
      <c r="G59" s="480" t="s">
        <v>397</v>
      </c>
      <c r="H59" s="169"/>
      <c r="I59" s="480" t="s">
        <v>398</v>
      </c>
      <c r="J59" s="169">
        <v>0</v>
      </c>
      <c r="K59" s="169">
        <v>0</v>
      </c>
      <c r="L59" s="169"/>
      <c r="M59" s="169"/>
      <c r="N59" s="481"/>
    </row>
    <row r="60" spans="1:14" ht="24">
      <c r="A60" s="512"/>
      <c r="B60" s="691" t="s">
        <v>410</v>
      </c>
      <c r="C60" s="692"/>
      <c r="D60" s="479">
        <v>-50.800000000000168</v>
      </c>
      <c r="E60" s="480" t="s">
        <v>396</v>
      </c>
      <c r="F60" s="479">
        <v>14.099999999999994</v>
      </c>
      <c r="G60" s="480" t="s">
        <v>397</v>
      </c>
      <c r="H60" s="169">
        <v>-7.3800000000001091</v>
      </c>
      <c r="I60" s="480" t="s">
        <v>398</v>
      </c>
      <c r="J60" s="169">
        <v>-57.520000000000053</v>
      </c>
      <c r="K60" s="169">
        <v>-7.3599999999999994</v>
      </c>
      <c r="L60" s="169">
        <v>-27.330000000000041</v>
      </c>
      <c r="M60" s="169">
        <v>-22.830000000000016</v>
      </c>
      <c r="N60" s="481"/>
    </row>
    <row r="61" spans="1:14" ht="24">
      <c r="A61" s="512"/>
      <c r="B61" s="691" t="s">
        <v>143</v>
      </c>
      <c r="C61" s="692"/>
      <c r="D61" s="479">
        <v>13.619999999999965</v>
      </c>
      <c r="E61" s="480" t="s">
        <v>396</v>
      </c>
      <c r="F61" s="479">
        <v>49.299999999999955</v>
      </c>
      <c r="G61" s="480" t="s">
        <v>397</v>
      </c>
      <c r="H61" s="169">
        <v>-24.989999999999988</v>
      </c>
      <c r="I61" s="480" t="s">
        <v>398</v>
      </c>
      <c r="J61" s="169">
        <v>-10.690000000000001</v>
      </c>
      <c r="K61" s="169">
        <v>5.1899999999999977</v>
      </c>
      <c r="L61" s="169">
        <v>1.2900000000000205</v>
      </c>
      <c r="M61" s="169">
        <v>-17.170000000000019</v>
      </c>
      <c r="N61" s="481"/>
    </row>
    <row r="62" spans="1:14" ht="24">
      <c r="A62" s="512"/>
      <c r="B62" s="691" t="s">
        <v>144</v>
      </c>
      <c r="C62" s="692"/>
      <c r="D62" s="479">
        <v>-145.89999999999998</v>
      </c>
      <c r="E62" s="480" t="s">
        <v>396</v>
      </c>
      <c r="F62" s="479">
        <v>14.800000000000011</v>
      </c>
      <c r="G62" s="480" t="s">
        <v>397</v>
      </c>
      <c r="H62" s="169">
        <v>-153.21999999999997</v>
      </c>
      <c r="I62" s="480" t="s">
        <v>398</v>
      </c>
      <c r="J62" s="169">
        <v>-7.480000000000004</v>
      </c>
      <c r="K62" s="169">
        <v>7.4799999999999898</v>
      </c>
      <c r="L62" s="169">
        <v>9.9800000000000182</v>
      </c>
      <c r="M62" s="169">
        <v>-24.940000000000012</v>
      </c>
      <c r="N62" s="481"/>
    </row>
    <row r="63" spans="1:14" ht="24">
      <c r="A63" s="512"/>
      <c r="B63" s="691" t="s">
        <v>145</v>
      </c>
      <c r="C63" s="692"/>
      <c r="D63" s="479">
        <v>-79.820000000000505</v>
      </c>
      <c r="E63" s="480" t="s">
        <v>396</v>
      </c>
      <c r="F63" s="479">
        <v>23.100000000000023</v>
      </c>
      <c r="G63" s="480" t="s">
        <v>397</v>
      </c>
      <c r="H63" s="169">
        <v>-52.190000000000509</v>
      </c>
      <c r="I63" s="480" t="s">
        <v>398</v>
      </c>
      <c r="J63" s="169">
        <v>-50.730000000000018</v>
      </c>
      <c r="K63" s="169">
        <v>6.9100000000000108</v>
      </c>
      <c r="L63" s="169">
        <v>-38.730000000000032</v>
      </c>
      <c r="M63" s="169">
        <v>-18.909999999999997</v>
      </c>
      <c r="N63" s="481"/>
    </row>
    <row r="64" spans="1:14" ht="24">
      <c r="A64" s="512"/>
      <c r="B64" s="691" t="s">
        <v>146</v>
      </c>
      <c r="C64" s="692"/>
      <c r="D64" s="479">
        <v>-247.37999999999994</v>
      </c>
      <c r="E64" s="480" t="s">
        <v>396</v>
      </c>
      <c r="F64" s="479">
        <v>-18.300000000000011</v>
      </c>
      <c r="G64" s="480" t="s">
        <v>397</v>
      </c>
      <c r="H64" s="169">
        <v>-161.7299999999999</v>
      </c>
      <c r="I64" s="480" t="s">
        <v>398</v>
      </c>
      <c r="J64" s="169">
        <v>-67.350000000000009</v>
      </c>
      <c r="K64" s="169">
        <v>9.7299999999999898</v>
      </c>
      <c r="L64" s="169">
        <v>-56.36</v>
      </c>
      <c r="M64" s="169">
        <v>-20.72</v>
      </c>
      <c r="N64" s="481"/>
    </row>
    <row r="65" spans="1:14" ht="24">
      <c r="A65" s="512"/>
      <c r="B65" s="691" t="s">
        <v>147</v>
      </c>
      <c r="C65" s="692"/>
      <c r="D65" s="479">
        <v>-53.939999999999941</v>
      </c>
      <c r="E65" s="480" t="s">
        <v>396</v>
      </c>
      <c r="F65" s="479">
        <v>8.6000000000000227</v>
      </c>
      <c r="G65" s="480" t="s">
        <v>397</v>
      </c>
      <c r="H65" s="169">
        <v>-73.029999999999973</v>
      </c>
      <c r="I65" s="480" t="s">
        <v>398</v>
      </c>
      <c r="J65" s="169">
        <v>10.490000000000009</v>
      </c>
      <c r="K65" s="169">
        <v>7.2999999999999972</v>
      </c>
      <c r="L65" s="169">
        <v>14.810000000000016</v>
      </c>
      <c r="M65" s="169">
        <v>-11.620000000000005</v>
      </c>
      <c r="N65" s="481"/>
    </row>
    <row r="66" spans="1:14" ht="24">
      <c r="A66" s="512"/>
      <c r="B66" s="691" t="s">
        <v>148</v>
      </c>
      <c r="C66" s="692"/>
      <c r="D66" s="479">
        <v>-84.27</v>
      </c>
      <c r="E66" s="480" t="s">
        <v>396</v>
      </c>
      <c r="F66" s="479">
        <v>1.1999999999999886</v>
      </c>
      <c r="G66" s="480" t="s">
        <v>397</v>
      </c>
      <c r="H66" s="169">
        <v>-60.79000000000002</v>
      </c>
      <c r="I66" s="480" t="s">
        <v>398</v>
      </c>
      <c r="J66" s="169">
        <v>-24.679999999999964</v>
      </c>
      <c r="K66" s="169">
        <v>-2.6899999999999977</v>
      </c>
      <c r="L66" s="169">
        <v>-4.9999999999999716</v>
      </c>
      <c r="M66" s="169">
        <v>-16.989999999999995</v>
      </c>
      <c r="N66" s="481"/>
    </row>
    <row r="67" spans="1:14" ht="24">
      <c r="A67" s="512"/>
      <c r="B67" s="691" t="s">
        <v>149</v>
      </c>
      <c r="C67" s="692"/>
      <c r="D67" s="479">
        <v>-4.1799999999999971</v>
      </c>
      <c r="E67" s="480" t="s">
        <v>396</v>
      </c>
      <c r="F67" s="479">
        <v>4.2000000000000028</v>
      </c>
      <c r="G67" s="480" t="s">
        <v>397</v>
      </c>
      <c r="H67" s="169">
        <v>-0.33999999999999719</v>
      </c>
      <c r="I67" s="480" t="s">
        <v>398</v>
      </c>
      <c r="J67" s="169">
        <v>-8.0400000000000027</v>
      </c>
      <c r="K67" s="169">
        <v>-0.77000000000000313</v>
      </c>
      <c r="L67" s="169">
        <v>-2.6500000000000039</v>
      </c>
      <c r="M67" s="169">
        <v>-4.6199999999999957</v>
      </c>
      <c r="N67" s="481"/>
    </row>
    <row r="68" spans="1:14" ht="24">
      <c r="A68" s="512"/>
      <c r="B68" s="691" t="s">
        <v>150</v>
      </c>
      <c r="C68" s="692"/>
      <c r="D68" s="479">
        <v>-5.0200000000000173</v>
      </c>
      <c r="E68" s="480" t="s">
        <v>396</v>
      </c>
      <c r="F68" s="479">
        <v>13.400000000000006</v>
      </c>
      <c r="G68" s="480" t="s">
        <v>397</v>
      </c>
      <c r="H68" s="169">
        <v>-5.1500000000000057</v>
      </c>
      <c r="I68" s="480" t="s">
        <v>398</v>
      </c>
      <c r="J68" s="169">
        <v>-13.270000000000017</v>
      </c>
      <c r="K68" s="169">
        <v>-1.1499999999999986</v>
      </c>
      <c r="L68" s="169">
        <v>-4.930000000000021</v>
      </c>
      <c r="M68" s="169">
        <v>-7.1899999999999977</v>
      </c>
      <c r="N68" s="481"/>
    </row>
    <row r="69" spans="1:14">
      <c r="A69" s="512" t="s">
        <v>25</v>
      </c>
      <c r="B69" s="696" t="s">
        <v>1</v>
      </c>
      <c r="C69" s="697"/>
      <c r="D69" s="478">
        <v>-134.97999999999999</v>
      </c>
      <c r="E69" s="478"/>
      <c r="F69" s="478">
        <v>49.899999999999991</v>
      </c>
      <c r="G69" s="169"/>
      <c r="H69" s="478">
        <v>-78.570000000000007</v>
      </c>
      <c r="I69" s="169"/>
      <c r="J69" s="478">
        <v>-106.30999999999997</v>
      </c>
      <c r="K69" s="478">
        <v>-6.0900000000000105</v>
      </c>
      <c r="L69" s="478">
        <v>-38.329999999999963</v>
      </c>
      <c r="M69" s="478">
        <v>-61.890000000000008</v>
      </c>
      <c r="N69" s="169"/>
    </row>
    <row r="70" spans="1:14" ht="22.5">
      <c r="A70" s="512"/>
      <c r="B70" s="513" t="s">
        <v>406</v>
      </c>
      <c r="C70" s="485" t="s">
        <v>404</v>
      </c>
      <c r="D70" s="478">
        <v>27.63000000000001</v>
      </c>
      <c r="E70" s="478"/>
      <c r="F70" s="478">
        <v>10.600000000000005</v>
      </c>
      <c r="G70" s="169"/>
      <c r="H70" s="478">
        <v>-7.2099999999999955</v>
      </c>
      <c r="I70" s="169"/>
      <c r="J70" s="478">
        <v>24.24</v>
      </c>
      <c r="K70" s="478">
        <v>1.6700000000000008</v>
      </c>
      <c r="L70" s="478">
        <v>25.729999999999997</v>
      </c>
      <c r="M70" s="478">
        <v>-3.1599999999999993</v>
      </c>
      <c r="N70" s="481"/>
    </row>
    <row r="71" spans="1:14" ht="24">
      <c r="A71" s="512"/>
      <c r="B71" s="514"/>
      <c r="C71" s="485" t="s">
        <v>411</v>
      </c>
      <c r="D71" s="479">
        <v>0.63000000000000256</v>
      </c>
      <c r="E71" s="480" t="s">
        <v>396</v>
      </c>
      <c r="F71" s="479">
        <v>-0.39999999999999858</v>
      </c>
      <c r="G71" s="480" t="s">
        <v>397</v>
      </c>
      <c r="H71" s="169">
        <v>0</v>
      </c>
      <c r="I71" s="480" t="s">
        <v>398</v>
      </c>
      <c r="J71" s="169">
        <v>1.0300000000000011</v>
      </c>
      <c r="K71" s="169">
        <v>1.0300000000000011</v>
      </c>
      <c r="L71" s="169">
        <v>0</v>
      </c>
      <c r="M71" s="169">
        <v>0</v>
      </c>
      <c r="N71" s="481"/>
    </row>
    <row r="72" spans="1:14" ht="24">
      <c r="A72" s="512"/>
      <c r="B72" s="514"/>
      <c r="C72" s="687" t="s">
        <v>153</v>
      </c>
      <c r="D72" s="479">
        <v>-6.4099999999999921</v>
      </c>
      <c r="E72" s="480" t="s">
        <v>396</v>
      </c>
      <c r="F72" s="479">
        <v>-2</v>
      </c>
      <c r="G72" s="480" t="s">
        <v>397</v>
      </c>
      <c r="H72" s="169">
        <v>-6.7099999999999937</v>
      </c>
      <c r="I72" s="480" t="s">
        <v>398</v>
      </c>
      <c r="J72" s="169">
        <v>2.3000000000000016</v>
      </c>
      <c r="K72" s="169">
        <v>0.64000000000000057</v>
      </c>
      <c r="L72" s="169">
        <v>2.7500000000000009</v>
      </c>
      <c r="M72" s="169">
        <v>-1.0899999999999996</v>
      </c>
      <c r="N72" s="481"/>
    </row>
    <row r="73" spans="1:14" ht="24">
      <c r="A73" s="512"/>
      <c r="B73" s="514"/>
      <c r="C73" s="687" t="s">
        <v>154</v>
      </c>
      <c r="D73" s="479">
        <v>28.019999999999996</v>
      </c>
      <c r="E73" s="480" t="s">
        <v>396</v>
      </c>
      <c r="F73" s="479">
        <v>5.3999999999999986</v>
      </c>
      <c r="G73" s="480" t="s">
        <v>397</v>
      </c>
      <c r="H73" s="169">
        <v>-0.50000000000000178</v>
      </c>
      <c r="I73" s="480" t="s">
        <v>398</v>
      </c>
      <c r="J73" s="169">
        <v>23.119999999999997</v>
      </c>
      <c r="K73" s="169">
        <v>-6.0000000000000497E-2</v>
      </c>
      <c r="L73" s="169">
        <v>23.97</v>
      </c>
      <c r="M73" s="169">
        <v>-0.78999999999999948</v>
      </c>
      <c r="N73" s="481"/>
    </row>
    <row r="74" spans="1:14" ht="24">
      <c r="A74" s="512"/>
      <c r="B74" s="514"/>
      <c r="C74" s="687" t="s">
        <v>155</v>
      </c>
      <c r="D74" s="479">
        <v>-1.0000000000001563E-2</v>
      </c>
      <c r="E74" s="480" t="s">
        <v>396</v>
      </c>
      <c r="F74" s="479">
        <v>2.1999999999999993</v>
      </c>
      <c r="G74" s="480" t="s">
        <v>397</v>
      </c>
      <c r="H74" s="169">
        <v>0</v>
      </c>
      <c r="I74" s="480" t="s">
        <v>398</v>
      </c>
      <c r="J74" s="169">
        <v>-2.2100000000000009</v>
      </c>
      <c r="K74" s="169">
        <v>5.9999999999999609E-2</v>
      </c>
      <c r="L74" s="169">
        <v>-0.99000000000000021</v>
      </c>
      <c r="M74" s="169">
        <v>-1.28</v>
      </c>
      <c r="N74" s="481"/>
    </row>
    <row r="75" spans="1:14" ht="24">
      <c r="A75" s="512"/>
      <c r="B75" s="515"/>
      <c r="C75" s="687" t="s">
        <v>288</v>
      </c>
      <c r="D75" s="479">
        <v>5.4000000000000057</v>
      </c>
      <c r="E75" s="480" t="s">
        <v>396</v>
      </c>
      <c r="F75" s="479">
        <v>5.4000000000000057</v>
      </c>
      <c r="G75" s="480" t="s">
        <v>397</v>
      </c>
      <c r="H75" s="169">
        <v>0</v>
      </c>
      <c r="I75" s="480" t="s">
        <v>398</v>
      </c>
      <c r="J75" s="169">
        <v>0</v>
      </c>
      <c r="K75" s="169">
        <v>0</v>
      </c>
      <c r="L75" s="169"/>
      <c r="M75" s="169">
        <v>0</v>
      </c>
      <c r="N75" s="481"/>
    </row>
    <row r="76" spans="1:14" ht="24">
      <c r="A76" s="512"/>
      <c r="B76" s="688" t="s">
        <v>156</v>
      </c>
      <c r="C76" s="689"/>
      <c r="D76" s="479">
        <v>-18.150000000000013</v>
      </c>
      <c r="E76" s="480" t="s">
        <v>396</v>
      </c>
      <c r="F76" s="479">
        <v>17.700000000000003</v>
      </c>
      <c r="G76" s="480" t="s">
        <v>397</v>
      </c>
      <c r="H76" s="169">
        <v>-15.270000000000003</v>
      </c>
      <c r="I76" s="480" t="s">
        <v>398</v>
      </c>
      <c r="J76" s="169">
        <v>-20.580000000000013</v>
      </c>
      <c r="K76" s="169">
        <v>-2.370000000000001</v>
      </c>
      <c r="L76" s="169">
        <v>-10.010000000000012</v>
      </c>
      <c r="M76" s="169">
        <v>-8.1999999999999993</v>
      </c>
      <c r="N76" s="481"/>
    </row>
    <row r="77" spans="1:14" ht="24">
      <c r="A77" s="512"/>
      <c r="B77" s="688" t="s">
        <v>157</v>
      </c>
      <c r="C77" s="689"/>
      <c r="D77" s="479">
        <v>-48.45000000000001</v>
      </c>
      <c r="E77" s="480" t="s">
        <v>396</v>
      </c>
      <c r="F77" s="479">
        <v>-4.1000000000000227</v>
      </c>
      <c r="G77" s="480" t="s">
        <v>397</v>
      </c>
      <c r="H77" s="169">
        <v>-39.610000000000014</v>
      </c>
      <c r="I77" s="480" t="s">
        <v>398</v>
      </c>
      <c r="J77" s="169">
        <v>-4.7399999999999736</v>
      </c>
      <c r="K77" s="169">
        <v>7.4299999999999926</v>
      </c>
      <c r="L77" s="169">
        <v>3.330000000000048</v>
      </c>
      <c r="M77" s="169">
        <v>-15.500000000000014</v>
      </c>
      <c r="N77" s="481"/>
    </row>
    <row r="78" spans="1:14" ht="24">
      <c r="A78" s="512"/>
      <c r="B78" s="688" t="s">
        <v>158</v>
      </c>
      <c r="C78" s="689"/>
      <c r="D78" s="479">
        <v>-82.929999999999865</v>
      </c>
      <c r="E78" s="480" t="s">
        <v>396</v>
      </c>
      <c r="F78" s="479">
        <v>11</v>
      </c>
      <c r="G78" s="480" t="s">
        <v>397</v>
      </c>
      <c r="H78" s="169">
        <v>-20.319999999999887</v>
      </c>
      <c r="I78" s="480" t="s">
        <v>398</v>
      </c>
      <c r="J78" s="169">
        <v>-73.609999999999985</v>
      </c>
      <c r="K78" s="169">
        <v>-14.980000000000004</v>
      </c>
      <c r="L78" s="169">
        <v>-37.159999999999989</v>
      </c>
      <c r="M78" s="169">
        <v>-21.469999999999995</v>
      </c>
      <c r="N78" s="481"/>
    </row>
    <row r="79" spans="1:14" ht="24">
      <c r="A79" s="512"/>
      <c r="B79" s="688" t="s">
        <v>159</v>
      </c>
      <c r="C79" s="689"/>
      <c r="D79" s="479">
        <v>-6.6599999999999753</v>
      </c>
      <c r="E79" s="480" t="s">
        <v>396</v>
      </c>
      <c r="F79" s="479">
        <v>3.4000000000000057</v>
      </c>
      <c r="G79" s="480" t="s">
        <v>397</v>
      </c>
      <c r="H79" s="169">
        <v>-3.949999999999978</v>
      </c>
      <c r="I79" s="480" t="s">
        <v>398</v>
      </c>
      <c r="J79" s="169">
        <v>-6.110000000000003</v>
      </c>
      <c r="K79" s="169">
        <v>0.25</v>
      </c>
      <c r="L79" s="169">
        <v>-2.7400000000000055</v>
      </c>
      <c r="M79" s="169">
        <v>-3.6199999999999974</v>
      </c>
      <c r="N79" s="481"/>
    </row>
    <row r="80" spans="1:14" ht="24">
      <c r="A80" s="512"/>
      <c r="B80" s="688" t="s">
        <v>160</v>
      </c>
      <c r="C80" s="689"/>
      <c r="D80" s="479">
        <v>-11.230000000000022</v>
      </c>
      <c r="E80" s="480" t="s">
        <v>396</v>
      </c>
      <c r="F80" s="479">
        <v>10.799999999999997</v>
      </c>
      <c r="G80" s="480" t="s">
        <v>397</v>
      </c>
      <c r="H80" s="169">
        <v>-7.6700000000000266</v>
      </c>
      <c r="I80" s="480" t="s">
        <v>398</v>
      </c>
      <c r="J80" s="169">
        <v>-14.359999999999992</v>
      </c>
      <c r="K80" s="169">
        <v>1.3399999999999999</v>
      </c>
      <c r="L80" s="169">
        <v>-12.039999999999996</v>
      </c>
      <c r="M80" s="169">
        <v>-3.6599999999999975</v>
      </c>
      <c r="N80" s="169"/>
    </row>
    <row r="81" spans="1:14" ht="24">
      <c r="A81" s="512"/>
      <c r="B81" s="688" t="s">
        <v>161</v>
      </c>
      <c r="C81" s="689"/>
      <c r="D81" s="479">
        <v>4.8099999999998886</v>
      </c>
      <c r="E81" s="480" t="s">
        <v>396</v>
      </c>
      <c r="F81" s="479">
        <v>0.5</v>
      </c>
      <c r="G81" s="480" t="s">
        <v>397</v>
      </c>
      <c r="H81" s="169">
        <v>15.459999999999894</v>
      </c>
      <c r="I81" s="480" t="s">
        <v>398</v>
      </c>
      <c r="J81" s="169">
        <v>-11.150000000000006</v>
      </c>
      <c r="K81" s="169">
        <v>0.57000000000000028</v>
      </c>
      <c r="L81" s="169">
        <v>-5.4400000000000048</v>
      </c>
      <c r="M81" s="169">
        <v>-6.2800000000000011</v>
      </c>
      <c r="N81" s="169"/>
    </row>
    <row r="82" spans="1:14">
      <c r="A82" s="512" t="s">
        <v>28</v>
      </c>
      <c r="B82" s="512" t="s">
        <v>1</v>
      </c>
      <c r="C82" s="685"/>
      <c r="D82" s="478">
        <v>-115.78999999999991</v>
      </c>
      <c r="E82" s="478"/>
      <c r="F82" s="478">
        <v>47.5</v>
      </c>
      <c r="G82" s="169"/>
      <c r="H82" s="478">
        <v>-108.53999999999991</v>
      </c>
      <c r="I82" s="169"/>
      <c r="J82" s="478">
        <v>-54.749999999999986</v>
      </c>
      <c r="K82" s="478">
        <v>17.540000000000003</v>
      </c>
      <c r="L82" s="478">
        <v>-27.800000000000004</v>
      </c>
      <c r="M82" s="478">
        <v>-44.489999999999981</v>
      </c>
      <c r="N82" s="169"/>
    </row>
    <row r="83" spans="1:14" ht="22.5">
      <c r="A83" s="512"/>
      <c r="B83" s="513" t="s">
        <v>406</v>
      </c>
      <c r="C83" s="485" t="s">
        <v>404</v>
      </c>
      <c r="D83" s="478">
        <v>-0.1799999999999935</v>
      </c>
      <c r="E83" s="478"/>
      <c r="F83" s="478">
        <v>-13.300000000000008</v>
      </c>
      <c r="G83" s="169"/>
      <c r="H83" s="478">
        <v>0</v>
      </c>
      <c r="I83" s="169"/>
      <c r="J83" s="478">
        <v>13.120000000000015</v>
      </c>
      <c r="K83" s="478">
        <v>2.5599999999999987</v>
      </c>
      <c r="L83" s="478">
        <v>16.950000000000017</v>
      </c>
      <c r="M83" s="478">
        <v>-6.3899999999999979</v>
      </c>
      <c r="N83" s="169"/>
    </row>
    <row r="84" spans="1:14" ht="24">
      <c r="A84" s="512"/>
      <c r="B84" s="514"/>
      <c r="C84" s="485" t="s">
        <v>412</v>
      </c>
      <c r="D84" s="479">
        <v>3.8900000000000006</v>
      </c>
      <c r="E84" s="480" t="s">
        <v>396</v>
      </c>
      <c r="F84" s="479">
        <v>0.5</v>
      </c>
      <c r="G84" s="480" t="s">
        <v>397</v>
      </c>
      <c r="H84" s="169">
        <v>0</v>
      </c>
      <c r="I84" s="480" t="s">
        <v>398</v>
      </c>
      <c r="J84" s="169">
        <v>3.3900000000000006</v>
      </c>
      <c r="K84" s="169">
        <v>3.3900000000000006</v>
      </c>
      <c r="L84" s="169">
        <v>0</v>
      </c>
      <c r="M84" s="169">
        <v>0</v>
      </c>
      <c r="N84" s="169"/>
    </row>
    <row r="85" spans="1:14" ht="24">
      <c r="A85" s="512"/>
      <c r="B85" s="514"/>
      <c r="C85" s="693" t="s">
        <v>166</v>
      </c>
      <c r="D85" s="479">
        <v>4.9000000000000004</v>
      </c>
      <c r="E85" s="480" t="s">
        <v>396</v>
      </c>
      <c r="F85" s="479">
        <v>-1.4000000000000004</v>
      </c>
      <c r="G85" s="480" t="s">
        <v>397</v>
      </c>
      <c r="H85" s="169"/>
      <c r="I85" s="480" t="s">
        <v>398</v>
      </c>
      <c r="J85" s="169">
        <v>6.3000000000000007</v>
      </c>
      <c r="K85" s="169">
        <v>0.89000000000000012</v>
      </c>
      <c r="L85" s="169">
        <v>5.25</v>
      </c>
      <c r="M85" s="169">
        <v>0.16000000000000059</v>
      </c>
      <c r="N85" s="169"/>
    </row>
    <row r="86" spans="1:14" ht="24">
      <c r="A86" s="512"/>
      <c r="B86" s="514"/>
      <c r="C86" s="693" t="s">
        <v>165</v>
      </c>
      <c r="D86" s="479">
        <v>-0.49</v>
      </c>
      <c r="E86" s="480" t="s">
        <v>396</v>
      </c>
      <c r="F86" s="479">
        <v>0.59999999999999964</v>
      </c>
      <c r="G86" s="480" t="s">
        <v>397</v>
      </c>
      <c r="H86" s="169"/>
      <c r="I86" s="480" t="s">
        <v>398</v>
      </c>
      <c r="J86" s="169">
        <v>-1.0899999999999996</v>
      </c>
      <c r="K86" s="169">
        <v>-0.19000000000000039</v>
      </c>
      <c r="L86" s="169">
        <v>-0.34999999999999876</v>
      </c>
      <c r="M86" s="169">
        <v>-0.55000000000000049</v>
      </c>
      <c r="N86" s="169"/>
    </row>
    <row r="87" spans="1:14" ht="24">
      <c r="A87" s="512"/>
      <c r="B87" s="514"/>
      <c r="C87" s="693" t="s">
        <v>167</v>
      </c>
      <c r="D87" s="479">
        <v>0.86000000000000032</v>
      </c>
      <c r="E87" s="479"/>
      <c r="F87" s="479">
        <v>0</v>
      </c>
      <c r="G87" s="480" t="s">
        <v>397</v>
      </c>
      <c r="H87" s="169"/>
      <c r="I87" s="480" t="s">
        <v>398</v>
      </c>
      <c r="J87" s="169">
        <v>0.86000000000000032</v>
      </c>
      <c r="K87" s="169">
        <v>1.0300000000000002</v>
      </c>
      <c r="L87" s="169">
        <v>0.53999999999999959</v>
      </c>
      <c r="M87" s="169">
        <v>-0.70999999999999952</v>
      </c>
      <c r="N87" s="169"/>
    </row>
    <row r="88" spans="1:14" ht="21" customHeight="1">
      <c r="A88" s="512"/>
      <c r="B88" s="514"/>
      <c r="C88" s="693" t="s">
        <v>413</v>
      </c>
      <c r="D88" s="479">
        <v>-15.100000000000001</v>
      </c>
      <c r="E88" s="480" t="s">
        <v>396</v>
      </c>
      <c r="F88" s="479">
        <v>-15.100000000000001</v>
      </c>
      <c r="G88" s="480"/>
      <c r="H88" s="169"/>
      <c r="I88" s="480"/>
      <c r="J88" s="169"/>
      <c r="K88" s="169"/>
      <c r="L88" s="169"/>
      <c r="M88" s="169"/>
      <c r="N88" s="169"/>
    </row>
    <row r="89" spans="1:14" ht="24">
      <c r="A89" s="512"/>
      <c r="B89" s="515"/>
      <c r="C89" s="693" t="s">
        <v>164</v>
      </c>
      <c r="D89" s="479">
        <v>5.7600000000000078</v>
      </c>
      <c r="E89" s="480" t="s">
        <v>396</v>
      </c>
      <c r="F89" s="479">
        <v>2.0999999999999943</v>
      </c>
      <c r="G89" s="480" t="s">
        <v>397</v>
      </c>
      <c r="H89" s="169">
        <v>0</v>
      </c>
      <c r="I89" s="480" t="s">
        <v>398</v>
      </c>
      <c r="J89" s="169">
        <v>3.6600000000000135</v>
      </c>
      <c r="K89" s="169">
        <v>-2.5600000000000023</v>
      </c>
      <c r="L89" s="169">
        <v>11.510000000000014</v>
      </c>
      <c r="M89" s="169">
        <v>-5.2899999999999983</v>
      </c>
      <c r="N89" s="169"/>
    </row>
    <row r="90" spans="1:14" ht="24">
      <c r="A90" s="512"/>
      <c r="B90" s="694" t="s">
        <v>168</v>
      </c>
      <c r="C90" s="695"/>
      <c r="D90" s="479">
        <v>-0.8599999999999941</v>
      </c>
      <c r="E90" s="480" t="s">
        <v>396</v>
      </c>
      <c r="F90" s="479">
        <v>2.3999999999999986</v>
      </c>
      <c r="G90" s="480" t="s">
        <v>397</v>
      </c>
      <c r="H90" s="169">
        <v>4.9200000000000035</v>
      </c>
      <c r="I90" s="480" t="s">
        <v>398</v>
      </c>
      <c r="J90" s="169">
        <v>-8.1799999999999962</v>
      </c>
      <c r="K90" s="169">
        <v>-4.8</v>
      </c>
      <c r="L90" s="169">
        <v>-0.82999999999999741</v>
      </c>
      <c r="M90" s="169">
        <v>-2.5499999999999998</v>
      </c>
      <c r="N90" s="169"/>
    </row>
    <row r="91" spans="1:14" ht="24">
      <c r="A91" s="512"/>
      <c r="B91" s="694" t="s">
        <v>169</v>
      </c>
      <c r="C91" s="695"/>
      <c r="D91" s="479">
        <v>-3.6099999999999905</v>
      </c>
      <c r="E91" s="480" t="s">
        <v>396</v>
      </c>
      <c r="F91" s="479">
        <v>4.2999999999999972</v>
      </c>
      <c r="G91" s="480" t="s">
        <v>397</v>
      </c>
      <c r="H91" s="169">
        <v>-1.9299999999999891</v>
      </c>
      <c r="I91" s="480" t="s">
        <v>398</v>
      </c>
      <c r="J91" s="169">
        <v>-5.9799999999999986</v>
      </c>
      <c r="K91" s="169">
        <v>2.240000000000002</v>
      </c>
      <c r="L91" s="169">
        <v>-3.6199999999999974</v>
      </c>
      <c r="M91" s="169">
        <v>-4.6000000000000032</v>
      </c>
      <c r="N91" s="169"/>
    </row>
    <row r="92" spans="1:14" ht="24">
      <c r="A92" s="512"/>
      <c r="B92" s="694" t="s">
        <v>170</v>
      </c>
      <c r="C92" s="695"/>
      <c r="D92" s="479">
        <v>-1.5399999999999849</v>
      </c>
      <c r="E92" s="480" t="s">
        <v>396</v>
      </c>
      <c r="F92" s="479">
        <v>4.1999999999999886</v>
      </c>
      <c r="G92" s="480" t="s">
        <v>397</v>
      </c>
      <c r="H92" s="169">
        <v>-4.5099999999999767</v>
      </c>
      <c r="I92" s="480" t="s">
        <v>398</v>
      </c>
      <c r="J92" s="169">
        <v>-1.2299999999999969</v>
      </c>
      <c r="K92" s="169">
        <v>4.1599999999999966</v>
      </c>
      <c r="L92" s="169">
        <v>-1.3799999999999919</v>
      </c>
      <c r="M92" s="169">
        <v>-4.0100000000000016</v>
      </c>
      <c r="N92" s="169"/>
    </row>
    <row r="93" spans="1:14" ht="24">
      <c r="A93" s="512"/>
      <c r="B93" s="694" t="s">
        <v>171</v>
      </c>
      <c r="C93" s="695"/>
      <c r="D93" s="479">
        <v>-72.879999999999882</v>
      </c>
      <c r="E93" s="480" t="s">
        <v>396</v>
      </c>
      <c r="F93" s="479">
        <v>8.8000000000000114</v>
      </c>
      <c r="G93" s="480" t="s">
        <v>397</v>
      </c>
      <c r="H93" s="169">
        <v>-91.359999999999872</v>
      </c>
      <c r="I93" s="480" t="s">
        <v>398</v>
      </c>
      <c r="J93" s="169">
        <v>9.6799999999999855</v>
      </c>
      <c r="K93" s="169">
        <v>10.619999999999997</v>
      </c>
      <c r="L93" s="169">
        <v>1.1299999999999883</v>
      </c>
      <c r="M93" s="169">
        <v>-2.0700000000000012</v>
      </c>
      <c r="N93" s="169"/>
    </row>
    <row r="94" spans="1:14" ht="24">
      <c r="A94" s="512"/>
      <c r="B94" s="694" t="s">
        <v>172</v>
      </c>
      <c r="C94" s="695"/>
      <c r="D94" s="479">
        <v>-12.069999999999983</v>
      </c>
      <c r="E94" s="480" t="s">
        <v>396</v>
      </c>
      <c r="F94" s="479">
        <v>4.7999999999999972</v>
      </c>
      <c r="G94" s="480" t="s">
        <v>397</v>
      </c>
      <c r="H94" s="169">
        <v>-0.15999999999998948</v>
      </c>
      <c r="I94" s="480" t="s">
        <v>398</v>
      </c>
      <c r="J94" s="169">
        <v>-16.70999999999999</v>
      </c>
      <c r="K94" s="169">
        <v>-0.69999999999999929</v>
      </c>
      <c r="L94" s="169">
        <v>-9.8499999999999908</v>
      </c>
      <c r="M94" s="169">
        <v>-6.16</v>
      </c>
      <c r="N94" s="169"/>
    </row>
    <row r="95" spans="1:14" ht="24">
      <c r="A95" s="512"/>
      <c r="B95" s="694" t="s">
        <v>173</v>
      </c>
      <c r="C95" s="695"/>
      <c r="D95" s="479">
        <v>34.92999999999995</v>
      </c>
      <c r="E95" s="480" t="s">
        <v>396</v>
      </c>
      <c r="F95" s="479">
        <v>11.5</v>
      </c>
      <c r="G95" s="480" t="s">
        <v>397</v>
      </c>
      <c r="H95" s="169">
        <v>30.029999999999944</v>
      </c>
      <c r="I95" s="480" t="s">
        <v>398</v>
      </c>
      <c r="J95" s="169">
        <v>-6.5999999999999925</v>
      </c>
      <c r="K95" s="169">
        <v>0.19000000000000483</v>
      </c>
      <c r="L95" s="169">
        <v>2.2399999999999949</v>
      </c>
      <c r="M95" s="169">
        <v>-9.0299999999999923</v>
      </c>
      <c r="N95" s="169"/>
    </row>
    <row r="96" spans="1:14" ht="24">
      <c r="A96" s="512"/>
      <c r="B96" s="694" t="s">
        <v>174</v>
      </c>
      <c r="C96" s="695"/>
      <c r="D96" s="479">
        <v>-59.580000000000034</v>
      </c>
      <c r="E96" s="480" t="s">
        <v>396</v>
      </c>
      <c r="F96" s="479">
        <v>24.800000000000011</v>
      </c>
      <c r="G96" s="480" t="s">
        <v>397</v>
      </c>
      <c r="H96" s="169">
        <v>-45.53000000000003</v>
      </c>
      <c r="I96" s="480" t="s">
        <v>398</v>
      </c>
      <c r="J96" s="169">
        <v>-38.850000000000016</v>
      </c>
      <c r="K96" s="169">
        <v>3.2700000000000031</v>
      </c>
      <c r="L96" s="169">
        <v>-32.440000000000026</v>
      </c>
      <c r="M96" s="169">
        <v>-9.6799999999999891</v>
      </c>
      <c r="N96" s="169"/>
    </row>
    <row r="97" spans="1:14">
      <c r="A97" s="512" t="s">
        <v>414</v>
      </c>
      <c r="B97" s="698" t="s">
        <v>415</v>
      </c>
      <c r="C97" s="699"/>
      <c r="D97" s="478">
        <v>-232.08000000000007</v>
      </c>
      <c r="E97" s="478"/>
      <c r="F97" s="478">
        <v>40.600000000000023</v>
      </c>
      <c r="G97" s="169"/>
      <c r="H97" s="478">
        <v>-254.91000000000011</v>
      </c>
      <c r="I97" s="169"/>
      <c r="J97" s="478">
        <v>-17.769999999999968</v>
      </c>
      <c r="K97" s="478">
        <v>12.02</v>
      </c>
      <c r="L97" s="478">
        <v>-4.319999999999979</v>
      </c>
      <c r="M97" s="478">
        <v>-25.469999999999992</v>
      </c>
      <c r="N97" s="169"/>
    </row>
    <row r="98" spans="1:14" ht="22.5">
      <c r="A98" s="512"/>
      <c r="B98" s="513" t="s">
        <v>406</v>
      </c>
      <c r="C98" s="485" t="s">
        <v>404</v>
      </c>
      <c r="D98" s="478">
        <v>-107.95000000000002</v>
      </c>
      <c r="E98" s="478"/>
      <c r="F98" s="478">
        <v>16.600000000000023</v>
      </c>
      <c r="G98" s="169"/>
      <c r="H98" s="478">
        <v>-132.38000000000005</v>
      </c>
      <c r="I98" s="169"/>
      <c r="J98" s="478">
        <v>7.830000000000009</v>
      </c>
      <c r="K98" s="478">
        <v>13.569999999999997</v>
      </c>
      <c r="L98" s="478">
        <v>-6.5599999999999881</v>
      </c>
      <c r="M98" s="478">
        <v>0.81999999999999917</v>
      </c>
      <c r="N98" s="169"/>
    </row>
    <row r="99" spans="1:14" ht="24">
      <c r="A99" s="512"/>
      <c r="B99" s="514"/>
      <c r="C99" s="693" t="s">
        <v>176</v>
      </c>
      <c r="D99" s="479">
        <v>1.2799999999999994</v>
      </c>
      <c r="E99" s="479"/>
      <c r="F99" s="479">
        <v>0</v>
      </c>
      <c r="G99" s="480" t="s">
        <v>397</v>
      </c>
      <c r="H99" s="169">
        <v>0</v>
      </c>
      <c r="I99" s="480" t="s">
        <v>398</v>
      </c>
      <c r="J99" s="169">
        <v>1.2799999999999994</v>
      </c>
      <c r="K99" s="169">
        <v>1.2799999999999994</v>
      </c>
      <c r="L99" s="169">
        <v>0</v>
      </c>
      <c r="M99" s="169">
        <v>0</v>
      </c>
      <c r="N99" s="169"/>
    </row>
    <row r="100" spans="1:14" ht="24">
      <c r="A100" s="512"/>
      <c r="B100" s="514"/>
      <c r="C100" s="693" t="s">
        <v>177</v>
      </c>
      <c r="D100" s="479">
        <v>-98.480000000000018</v>
      </c>
      <c r="E100" s="480" t="s">
        <v>396</v>
      </c>
      <c r="F100" s="479">
        <v>16.100000000000023</v>
      </c>
      <c r="G100" s="480" t="s">
        <v>397</v>
      </c>
      <c r="H100" s="169">
        <v>-120.56000000000004</v>
      </c>
      <c r="I100" s="480" t="s">
        <v>398</v>
      </c>
      <c r="J100" s="169">
        <v>5.9800000000000102</v>
      </c>
      <c r="K100" s="169">
        <v>12.099999999999998</v>
      </c>
      <c r="L100" s="169">
        <v>-7.2799999999999869</v>
      </c>
      <c r="M100" s="169">
        <v>1.1599999999999993</v>
      </c>
      <c r="N100" s="169"/>
    </row>
    <row r="101" spans="1:14" ht="24">
      <c r="A101" s="512"/>
      <c r="B101" s="515"/>
      <c r="C101" s="693" t="s">
        <v>178</v>
      </c>
      <c r="D101" s="479">
        <v>-10.750000000000002</v>
      </c>
      <c r="E101" s="480" t="s">
        <v>396</v>
      </c>
      <c r="F101" s="479">
        <v>0.5</v>
      </c>
      <c r="G101" s="480" t="s">
        <v>397</v>
      </c>
      <c r="H101" s="169">
        <v>-11.82</v>
      </c>
      <c r="I101" s="480" t="s">
        <v>398</v>
      </c>
      <c r="J101" s="169">
        <v>0.56999999999999917</v>
      </c>
      <c r="K101" s="169">
        <v>0.19000000000000039</v>
      </c>
      <c r="L101" s="169">
        <v>0.71999999999999886</v>
      </c>
      <c r="M101" s="169">
        <v>-0.34000000000000008</v>
      </c>
      <c r="N101" s="169"/>
    </row>
    <row r="102" spans="1:14" ht="24">
      <c r="A102" s="512"/>
      <c r="B102" s="694" t="s">
        <v>179</v>
      </c>
      <c r="C102" s="695"/>
      <c r="D102" s="479">
        <v>-39.040000000000013</v>
      </c>
      <c r="E102" s="480" t="s">
        <v>396</v>
      </c>
      <c r="F102" s="479">
        <v>14</v>
      </c>
      <c r="G102" s="480" t="s">
        <v>397</v>
      </c>
      <c r="H102" s="169">
        <v>-51.500000000000057</v>
      </c>
      <c r="I102" s="480" t="s">
        <v>398</v>
      </c>
      <c r="J102" s="169">
        <v>-1.5399999999999547</v>
      </c>
      <c r="K102" s="169">
        <v>3.1300000000000097</v>
      </c>
      <c r="L102" s="169">
        <v>3.8900000000000219</v>
      </c>
      <c r="M102" s="169">
        <v>-8.5599999999999863</v>
      </c>
      <c r="N102" s="169"/>
    </row>
    <row r="103" spans="1:14" ht="24">
      <c r="A103" s="512"/>
      <c r="B103" s="694" t="s">
        <v>180</v>
      </c>
      <c r="C103" s="695"/>
      <c r="D103" s="479">
        <v>-85.090000000000032</v>
      </c>
      <c r="E103" s="480" t="s">
        <v>396</v>
      </c>
      <c r="F103" s="479">
        <v>10</v>
      </c>
      <c r="G103" s="480" t="s">
        <v>397</v>
      </c>
      <c r="H103" s="169">
        <v>-71.03</v>
      </c>
      <c r="I103" s="480" t="s">
        <v>398</v>
      </c>
      <c r="J103" s="169">
        <v>-24.060000000000024</v>
      </c>
      <c r="K103" s="169">
        <v>-4.6800000000000068</v>
      </c>
      <c r="L103" s="169">
        <v>-1.6500000000000128</v>
      </c>
      <c r="M103" s="169">
        <v>-17.730000000000004</v>
      </c>
      <c r="N103" s="169"/>
    </row>
    <row r="104" spans="1:14">
      <c r="A104" s="512" t="s">
        <v>38</v>
      </c>
      <c r="B104" s="512" t="s">
        <v>1</v>
      </c>
      <c r="C104" s="685"/>
      <c r="D104" s="478">
        <v>-131.95999999999992</v>
      </c>
      <c r="E104" s="478"/>
      <c r="F104" s="478">
        <v>80.700000000000031</v>
      </c>
      <c r="G104" s="169"/>
      <c r="H104" s="478">
        <v>-153.05999999999997</v>
      </c>
      <c r="I104" s="169"/>
      <c r="J104" s="478">
        <v>-59.599999999999966</v>
      </c>
      <c r="K104" s="478">
        <v>0.70000000000000107</v>
      </c>
      <c r="L104" s="478">
        <v>-17.799999999999962</v>
      </c>
      <c r="M104" s="478">
        <v>-42.5</v>
      </c>
      <c r="N104" s="169"/>
    </row>
    <row r="105" spans="1:14" ht="22.5">
      <c r="A105" s="512"/>
      <c r="B105" s="513" t="s">
        <v>406</v>
      </c>
      <c r="C105" s="485" t="s">
        <v>404</v>
      </c>
      <c r="D105" s="478">
        <v>-44.329999999999906</v>
      </c>
      <c r="E105" s="478"/>
      <c r="F105" s="478">
        <v>3.4000000000000163</v>
      </c>
      <c r="G105" s="169"/>
      <c r="H105" s="478">
        <v>-34.899999999999949</v>
      </c>
      <c r="I105" s="169"/>
      <c r="J105" s="478">
        <v>-12.829999999999977</v>
      </c>
      <c r="K105" s="478">
        <v>-0.37999999999999723</v>
      </c>
      <c r="L105" s="478">
        <v>-1.8299999999999819</v>
      </c>
      <c r="M105" s="478">
        <v>-10.619999999999997</v>
      </c>
      <c r="N105" s="169"/>
    </row>
    <row r="106" spans="1:14" ht="24">
      <c r="A106" s="512"/>
      <c r="B106" s="514"/>
      <c r="C106" s="485" t="s">
        <v>416</v>
      </c>
      <c r="D106" s="479">
        <v>-1.2699999999999534</v>
      </c>
      <c r="E106" s="480" t="s">
        <v>396</v>
      </c>
      <c r="F106" s="479">
        <v>-0.5</v>
      </c>
      <c r="G106" s="480" t="s">
        <v>397</v>
      </c>
      <c r="H106" s="169">
        <v>4.6185277824406512E-14</v>
      </c>
      <c r="I106" s="480" t="s">
        <v>398</v>
      </c>
      <c r="J106" s="169">
        <v>-0.76999999999999957</v>
      </c>
      <c r="K106" s="169">
        <v>-0.76999999999999957</v>
      </c>
      <c r="L106" s="169">
        <v>0</v>
      </c>
      <c r="M106" s="169">
        <v>0</v>
      </c>
      <c r="N106" s="169"/>
    </row>
    <row r="107" spans="1:14" ht="24">
      <c r="A107" s="512"/>
      <c r="B107" s="514"/>
      <c r="C107" s="687" t="s">
        <v>183</v>
      </c>
      <c r="D107" s="479">
        <v>-3.5199999999999729</v>
      </c>
      <c r="E107" s="480" t="s">
        <v>396</v>
      </c>
      <c r="F107" s="479">
        <v>-2.5999999999999943</v>
      </c>
      <c r="G107" s="480" t="s">
        <v>397</v>
      </c>
      <c r="H107" s="169">
        <v>-2.6199999999999743</v>
      </c>
      <c r="I107" s="480" t="s">
        <v>398</v>
      </c>
      <c r="J107" s="169">
        <v>1.6999999999999957</v>
      </c>
      <c r="K107" s="169">
        <v>1.3500000000000014</v>
      </c>
      <c r="L107" s="169">
        <v>2.8699999999999974</v>
      </c>
      <c r="M107" s="169">
        <v>-2.5200000000000031</v>
      </c>
      <c r="N107" s="169"/>
    </row>
    <row r="108" spans="1:14" ht="24">
      <c r="A108" s="512"/>
      <c r="B108" s="514"/>
      <c r="C108" s="687" t="s">
        <v>185</v>
      </c>
      <c r="D108" s="479">
        <v>-4.5500000000000007</v>
      </c>
      <c r="E108" s="480" t="s">
        <v>396</v>
      </c>
      <c r="F108" s="479">
        <v>0.19999999999999929</v>
      </c>
      <c r="G108" s="480" t="s">
        <v>397</v>
      </c>
      <c r="H108" s="169">
        <v>0</v>
      </c>
      <c r="I108" s="480" t="s">
        <v>398</v>
      </c>
      <c r="J108" s="169">
        <v>-4.75</v>
      </c>
      <c r="K108" s="169">
        <v>-1.2799999999999994</v>
      </c>
      <c r="L108" s="169">
        <v>-1.81</v>
      </c>
      <c r="M108" s="169">
        <v>-1.6600000000000006</v>
      </c>
      <c r="N108" s="169"/>
    </row>
    <row r="109" spans="1:14" ht="24">
      <c r="A109" s="512"/>
      <c r="B109" s="515"/>
      <c r="C109" s="687" t="s">
        <v>184</v>
      </c>
      <c r="D109" s="479">
        <v>-34.989999999999981</v>
      </c>
      <c r="E109" s="480" t="s">
        <v>396</v>
      </c>
      <c r="F109" s="479">
        <v>6.3000000000000114</v>
      </c>
      <c r="G109" s="480" t="s">
        <v>397</v>
      </c>
      <c r="H109" s="169">
        <v>-32.280000000000022</v>
      </c>
      <c r="I109" s="480" t="s">
        <v>398</v>
      </c>
      <c r="J109" s="169">
        <v>-9.0099999999999731</v>
      </c>
      <c r="K109" s="169">
        <v>0.32000000000000028</v>
      </c>
      <c r="L109" s="169">
        <v>-2.8899999999999793</v>
      </c>
      <c r="M109" s="169">
        <v>-6.4399999999999942</v>
      </c>
      <c r="N109" s="169"/>
    </row>
    <row r="110" spans="1:14" ht="24">
      <c r="A110" s="512"/>
      <c r="B110" s="688" t="s">
        <v>186</v>
      </c>
      <c r="C110" s="689"/>
      <c r="D110" s="479">
        <v>11.850000000000028</v>
      </c>
      <c r="E110" s="480" t="s">
        <v>396</v>
      </c>
      <c r="F110" s="479">
        <v>17.700000000000003</v>
      </c>
      <c r="G110" s="480" t="s">
        <v>397</v>
      </c>
      <c r="H110" s="169">
        <v>-5.9599999999999582</v>
      </c>
      <c r="I110" s="480" t="s">
        <v>398</v>
      </c>
      <c r="J110" s="169">
        <v>0.109999999999983</v>
      </c>
      <c r="K110" s="169">
        <v>2.0499999999999972</v>
      </c>
      <c r="L110" s="169">
        <v>0.55999999999998451</v>
      </c>
      <c r="M110" s="169">
        <v>-2.4999999999999987</v>
      </c>
      <c r="N110" s="169"/>
    </row>
    <row r="111" spans="1:14" ht="24">
      <c r="A111" s="512"/>
      <c r="B111" s="688" t="s">
        <v>187</v>
      </c>
      <c r="C111" s="689"/>
      <c r="D111" s="479">
        <v>0.46000000000000796</v>
      </c>
      <c r="E111" s="480" t="s">
        <v>396</v>
      </c>
      <c r="F111" s="479">
        <v>16.799999999999997</v>
      </c>
      <c r="G111" s="480" t="s">
        <v>397</v>
      </c>
      <c r="H111" s="169">
        <v>-18.170000000000002</v>
      </c>
      <c r="I111" s="480" t="s">
        <v>398</v>
      </c>
      <c r="J111" s="169">
        <v>1.8300000000000125</v>
      </c>
      <c r="K111" s="169">
        <v>2.1099999999999994</v>
      </c>
      <c r="L111" s="169">
        <v>2.1500000000000128</v>
      </c>
      <c r="M111" s="169">
        <v>-2.4299999999999997</v>
      </c>
      <c r="N111" s="169"/>
    </row>
    <row r="112" spans="1:14" ht="24">
      <c r="A112" s="512"/>
      <c r="B112" s="688" t="s">
        <v>188</v>
      </c>
      <c r="C112" s="689"/>
      <c r="D112" s="479">
        <v>17.150000000000027</v>
      </c>
      <c r="E112" s="480" t="s">
        <v>396</v>
      </c>
      <c r="F112" s="479">
        <v>16.5</v>
      </c>
      <c r="G112" s="480" t="s">
        <v>397</v>
      </c>
      <c r="H112" s="169">
        <v>16.510000000000005</v>
      </c>
      <c r="I112" s="480" t="s">
        <v>398</v>
      </c>
      <c r="J112" s="169">
        <v>-15.859999999999978</v>
      </c>
      <c r="K112" s="169">
        <v>1.4699999999999989</v>
      </c>
      <c r="L112" s="169">
        <v>-8.4199999999999804</v>
      </c>
      <c r="M112" s="169">
        <v>-8.9099999999999966</v>
      </c>
      <c r="N112" s="169"/>
    </row>
    <row r="113" spans="1:14" ht="24">
      <c r="A113" s="512"/>
      <c r="B113" s="688" t="s">
        <v>189</v>
      </c>
      <c r="C113" s="689"/>
      <c r="D113" s="479">
        <v>-117.09000000000007</v>
      </c>
      <c r="E113" s="480" t="s">
        <v>396</v>
      </c>
      <c r="F113" s="479">
        <v>26.300000000000011</v>
      </c>
      <c r="G113" s="480" t="s">
        <v>397</v>
      </c>
      <c r="H113" s="169">
        <v>-110.54000000000008</v>
      </c>
      <c r="I113" s="480" t="s">
        <v>398</v>
      </c>
      <c r="J113" s="169">
        <v>-32.850000000000009</v>
      </c>
      <c r="K113" s="169">
        <v>-4.5499999999999972</v>
      </c>
      <c r="L113" s="169">
        <v>-10.259999999999998</v>
      </c>
      <c r="M113" s="169">
        <v>-18.04000000000001</v>
      </c>
      <c r="N113" s="169"/>
    </row>
    <row r="114" spans="1:14">
      <c r="A114" s="512" t="s">
        <v>42</v>
      </c>
      <c r="B114" s="512" t="s">
        <v>1</v>
      </c>
      <c r="C114" s="685"/>
      <c r="D114" s="478">
        <v>-88.890000000000029</v>
      </c>
      <c r="E114" s="478"/>
      <c r="F114" s="478">
        <v>155.50000000000006</v>
      </c>
      <c r="G114" s="169"/>
      <c r="H114" s="478">
        <v>-230.48000000000013</v>
      </c>
      <c r="I114" s="169"/>
      <c r="J114" s="478">
        <v>-13.909999999999922</v>
      </c>
      <c r="K114" s="478">
        <v>27.13</v>
      </c>
      <c r="L114" s="478">
        <v>43.640000000000057</v>
      </c>
      <c r="M114" s="478">
        <v>-84.679999999999978</v>
      </c>
      <c r="N114" s="169"/>
    </row>
    <row r="115" spans="1:14" ht="22.5">
      <c r="A115" s="512"/>
      <c r="B115" s="513" t="s">
        <v>406</v>
      </c>
      <c r="C115" s="485" t="s">
        <v>404</v>
      </c>
      <c r="D115" s="478">
        <v>-51.389999999999965</v>
      </c>
      <c r="E115" s="478"/>
      <c r="F115" s="478">
        <v>22.800000000000004</v>
      </c>
      <c r="G115" s="169"/>
      <c r="H115" s="478">
        <v>-67.82999999999997</v>
      </c>
      <c r="I115" s="169"/>
      <c r="J115" s="478">
        <v>-6.3600000000000012</v>
      </c>
      <c r="K115" s="478">
        <v>-1.4100000000000001</v>
      </c>
      <c r="L115" s="478">
        <v>1.9899999999999967</v>
      </c>
      <c r="M115" s="478">
        <v>-6.9399999999999977</v>
      </c>
      <c r="N115" s="169"/>
    </row>
    <row r="116" spans="1:14" ht="24">
      <c r="A116" s="512"/>
      <c r="B116" s="514"/>
      <c r="C116" s="485" t="s">
        <v>417</v>
      </c>
      <c r="D116" s="479">
        <v>-1.329999999999999</v>
      </c>
      <c r="E116" s="480" t="s">
        <v>396</v>
      </c>
      <c r="F116" s="479">
        <v>-1.2</v>
      </c>
      <c r="G116" s="480" t="s">
        <v>397</v>
      </c>
      <c r="H116" s="169">
        <v>0</v>
      </c>
      <c r="I116" s="480" t="s">
        <v>398</v>
      </c>
      <c r="J116" s="169">
        <v>-0.12999999999999901</v>
      </c>
      <c r="K116" s="169">
        <v>-0.12999999999999901</v>
      </c>
      <c r="L116" s="169">
        <v>0</v>
      </c>
      <c r="M116" s="169">
        <v>0</v>
      </c>
      <c r="N116" s="169"/>
    </row>
    <row r="117" spans="1:14" ht="19.5" customHeight="1">
      <c r="A117" s="512"/>
      <c r="B117" s="514"/>
      <c r="C117" s="687" t="s">
        <v>320</v>
      </c>
      <c r="D117" s="479">
        <v>9.9999999999999645E-2</v>
      </c>
      <c r="E117" s="480" t="s">
        <v>396</v>
      </c>
      <c r="F117" s="479">
        <v>9.9999999999999645E-2</v>
      </c>
      <c r="G117" s="480"/>
      <c r="H117" s="169"/>
      <c r="I117" s="480"/>
      <c r="J117" s="169"/>
      <c r="K117" s="169"/>
      <c r="L117" s="169"/>
      <c r="M117" s="169"/>
      <c r="N117" s="169"/>
    </row>
    <row r="118" spans="1:14" ht="21" customHeight="1">
      <c r="A118" s="512"/>
      <c r="B118" s="514"/>
      <c r="C118" s="687" t="s">
        <v>321</v>
      </c>
      <c r="D118" s="479">
        <v>-1.5</v>
      </c>
      <c r="E118" s="480" t="s">
        <v>396</v>
      </c>
      <c r="F118" s="479">
        <v>-1.5</v>
      </c>
      <c r="G118" s="480"/>
      <c r="H118" s="169"/>
      <c r="I118" s="480"/>
      <c r="J118" s="169"/>
      <c r="K118" s="169"/>
      <c r="L118" s="169"/>
      <c r="M118" s="169"/>
      <c r="N118" s="169"/>
    </row>
    <row r="119" spans="1:14" ht="24">
      <c r="A119" s="512"/>
      <c r="B119" s="514"/>
      <c r="C119" s="687" t="s">
        <v>192</v>
      </c>
      <c r="D119" s="479">
        <v>-47.15999999999989</v>
      </c>
      <c r="E119" s="480" t="s">
        <v>396</v>
      </c>
      <c r="F119" s="479">
        <v>7.8000000000000114</v>
      </c>
      <c r="G119" s="480" t="s">
        <v>397</v>
      </c>
      <c r="H119" s="169">
        <v>-52.669999999999902</v>
      </c>
      <c r="I119" s="480" t="s">
        <v>398</v>
      </c>
      <c r="J119" s="169">
        <v>-2.2900000000000009</v>
      </c>
      <c r="K119" s="169">
        <v>1.0899999999999999</v>
      </c>
      <c r="L119" s="169">
        <v>0.64999999999999858</v>
      </c>
      <c r="M119" s="169">
        <v>-4.0299999999999994</v>
      </c>
      <c r="N119" s="169"/>
    </row>
    <row r="120" spans="1:14" ht="24">
      <c r="A120" s="512"/>
      <c r="B120" s="515"/>
      <c r="C120" s="687" t="s">
        <v>193</v>
      </c>
      <c r="D120" s="479">
        <v>-1.5000000000000751</v>
      </c>
      <c r="E120" s="480" t="s">
        <v>396</v>
      </c>
      <c r="F120" s="479">
        <v>17.599999999999994</v>
      </c>
      <c r="G120" s="480" t="s">
        <v>397</v>
      </c>
      <c r="H120" s="169">
        <v>-15.160000000000068</v>
      </c>
      <c r="I120" s="480" t="s">
        <v>398</v>
      </c>
      <c r="J120" s="169">
        <v>-3.9400000000000017</v>
      </c>
      <c r="K120" s="169">
        <v>-2.370000000000001</v>
      </c>
      <c r="L120" s="169">
        <v>1.3399999999999981</v>
      </c>
      <c r="M120" s="169">
        <v>-2.9099999999999988</v>
      </c>
      <c r="N120" s="169"/>
    </row>
    <row r="121" spans="1:14" ht="24">
      <c r="A121" s="512"/>
      <c r="B121" s="688" t="s">
        <v>194</v>
      </c>
      <c r="C121" s="689"/>
      <c r="D121" s="479">
        <v>-31.340000000000025</v>
      </c>
      <c r="E121" s="480" t="s">
        <v>396</v>
      </c>
      <c r="F121" s="479">
        <v>15.399999999999977</v>
      </c>
      <c r="G121" s="480" t="s">
        <v>397</v>
      </c>
      <c r="H121" s="169">
        <v>-16.099999999999994</v>
      </c>
      <c r="I121" s="480" t="s">
        <v>398</v>
      </c>
      <c r="J121" s="169">
        <v>-30.640000000000008</v>
      </c>
      <c r="K121" s="169">
        <v>-1.9799999999999969</v>
      </c>
      <c r="L121" s="169">
        <v>-16.730000000000015</v>
      </c>
      <c r="M121" s="169">
        <v>-11.929999999999996</v>
      </c>
      <c r="N121" s="169"/>
    </row>
    <row r="122" spans="1:14" ht="24">
      <c r="A122" s="512"/>
      <c r="B122" s="688" t="s">
        <v>195</v>
      </c>
      <c r="C122" s="689"/>
      <c r="D122" s="479">
        <v>12.559999999999947</v>
      </c>
      <c r="E122" s="480" t="s">
        <v>396</v>
      </c>
      <c r="F122" s="479">
        <v>5</v>
      </c>
      <c r="G122" s="480" t="s">
        <v>397</v>
      </c>
      <c r="H122" s="169">
        <v>-1.7800000000000615</v>
      </c>
      <c r="I122" s="480" t="s">
        <v>398</v>
      </c>
      <c r="J122" s="169">
        <v>9.3400000000000087</v>
      </c>
      <c r="K122" s="169">
        <v>8.57</v>
      </c>
      <c r="L122" s="169">
        <v>6.5100000000000122</v>
      </c>
      <c r="M122" s="169">
        <v>-5.7400000000000038</v>
      </c>
      <c r="N122" s="169"/>
    </row>
    <row r="123" spans="1:14" ht="24">
      <c r="A123" s="512"/>
      <c r="B123" s="688" t="s">
        <v>196</v>
      </c>
      <c r="C123" s="689"/>
      <c r="D123" s="479">
        <v>18.880000000000109</v>
      </c>
      <c r="E123" s="480" t="s">
        <v>396</v>
      </c>
      <c r="F123" s="479">
        <v>2.1000000000000227</v>
      </c>
      <c r="G123" s="480" t="s">
        <v>397</v>
      </c>
      <c r="H123" s="169">
        <v>-18.879999999999932</v>
      </c>
      <c r="I123" s="480" t="s">
        <v>398</v>
      </c>
      <c r="J123" s="169">
        <v>35.660000000000018</v>
      </c>
      <c r="K123" s="169">
        <v>9.980000000000004</v>
      </c>
      <c r="L123" s="169">
        <v>36.25</v>
      </c>
      <c r="M123" s="169">
        <v>-10.569999999999986</v>
      </c>
      <c r="N123" s="169"/>
    </row>
    <row r="124" spans="1:14" ht="24">
      <c r="A124" s="512"/>
      <c r="B124" s="688" t="s">
        <v>197</v>
      </c>
      <c r="C124" s="689"/>
      <c r="D124" s="479">
        <v>-48.199999999999953</v>
      </c>
      <c r="E124" s="480" t="s">
        <v>396</v>
      </c>
      <c r="F124" s="479">
        <v>7.1000000000000227</v>
      </c>
      <c r="G124" s="480" t="s">
        <v>397</v>
      </c>
      <c r="H124" s="169">
        <v>-39.779999999999973</v>
      </c>
      <c r="I124" s="480" t="s">
        <v>398</v>
      </c>
      <c r="J124" s="169">
        <v>-15.520000000000005</v>
      </c>
      <c r="K124" s="169">
        <v>-1.6000000000000014</v>
      </c>
      <c r="L124" s="169">
        <v>-4.4600000000000009</v>
      </c>
      <c r="M124" s="169">
        <v>-9.4600000000000026</v>
      </c>
      <c r="N124" s="169"/>
    </row>
    <row r="125" spans="1:14" ht="24">
      <c r="A125" s="512"/>
      <c r="B125" s="688" t="s">
        <v>198</v>
      </c>
      <c r="C125" s="689"/>
      <c r="D125" s="479">
        <v>-21.189999999999927</v>
      </c>
      <c r="E125" s="480" t="s">
        <v>396</v>
      </c>
      <c r="F125" s="479">
        <v>16.800000000000011</v>
      </c>
      <c r="G125" s="480" t="s">
        <v>397</v>
      </c>
      <c r="H125" s="169">
        <v>-19.209999999999965</v>
      </c>
      <c r="I125" s="480" t="s">
        <v>398</v>
      </c>
      <c r="J125" s="169">
        <v>-18.779999999999973</v>
      </c>
      <c r="K125" s="169">
        <v>-2.3700000000000045</v>
      </c>
      <c r="L125" s="169">
        <v>-2.5099999999999731</v>
      </c>
      <c r="M125" s="169">
        <v>-13.899999999999993</v>
      </c>
      <c r="N125" s="169"/>
    </row>
    <row r="126" spans="1:14" ht="24">
      <c r="A126" s="512"/>
      <c r="B126" s="688" t="s">
        <v>199</v>
      </c>
      <c r="C126" s="689"/>
      <c r="D126" s="479">
        <v>6.7599999999997387</v>
      </c>
      <c r="E126" s="480" t="s">
        <v>396</v>
      </c>
      <c r="F126" s="479">
        <v>21.900000000000006</v>
      </c>
      <c r="G126" s="480" t="s">
        <v>397</v>
      </c>
      <c r="H126" s="169">
        <v>-18.460000000000264</v>
      </c>
      <c r="I126" s="480" t="s">
        <v>398</v>
      </c>
      <c r="J126" s="169">
        <v>3.3199999999999963</v>
      </c>
      <c r="K126" s="169">
        <v>-6.0000000000002274E-2</v>
      </c>
      <c r="L126" s="169">
        <v>6.1699999999999964</v>
      </c>
      <c r="M126" s="169">
        <v>-2.7899999999999978</v>
      </c>
      <c r="N126" s="169"/>
    </row>
    <row r="127" spans="1:14" ht="24">
      <c r="A127" s="512"/>
      <c r="B127" s="688" t="s">
        <v>200</v>
      </c>
      <c r="C127" s="689"/>
      <c r="D127" s="479">
        <v>32.430000000000014</v>
      </c>
      <c r="E127" s="480" t="s">
        <v>396</v>
      </c>
      <c r="F127" s="479">
        <v>37.5</v>
      </c>
      <c r="G127" s="480" t="s">
        <v>397</v>
      </c>
      <c r="H127" s="169">
        <v>-11.02000000000001</v>
      </c>
      <c r="I127" s="480" t="s">
        <v>398</v>
      </c>
      <c r="J127" s="169">
        <v>5.9500000000000224</v>
      </c>
      <c r="K127" s="169">
        <v>8.8299999999999983</v>
      </c>
      <c r="L127" s="169">
        <v>6.2700000000000315</v>
      </c>
      <c r="M127" s="169">
        <v>-9.1500000000000075</v>
      </c>
      <c r="N127" s="169"/>
    </row>
    <row r="128" spans="1:14" ht="24">
      <c r="A128" s="512"/>
      <c r="B128" s="688" t="s">
        <v>201</v>
      </c>
      <c r="C128" s="689"/>
      <c r="D128" s="479">
        <v>-18.670000000000002</v>
      </c>
      <c r="E128" s="480" t="s">
        <v>396</v>
      </c>
      <c r="F128" s="479">
        <v>12</v>
      </c>
      <c r="G128" s="480" t="s">
        <v>397</v>
      </c>
      <c r="H128" s="169">
        <v>-15.68</v>
      </c>
      <c r="I128" s="480" t="s">
        <v>398</v>
      </c>
      <c r="J128" s="169">
        <v>-14.99</v>
      </c>
      <c r="K128" s="169">
        <v>-0.39000000000000057</v>
      </c>
      <c r="L128" s="169">
        <v>-8.35</v>
      </c>
      <c r="M128" s="169">
        <v>-6.25</v>
      </c>
      <c r="N128" s="169"/>
    </row>
    <row r="129" spans="1:14" ht="24">
      <c r="A129" s="512"/>
      <c r="B129" s="688" t="s">
        <v>202</v>
      </c>
      <c r="C129" s="689"/>
      <c r="D129" s="479">
        <v>11.270000000000042</v>
      </c>
      <c r="E129" s="480" t="s">
        <v>396</v>
      </c>
      <c r="F129" s="479">
        <v>14.900000000000006</v>
      </c>
      <c r="G129" s="480" t="s">
        <v>397</v>
      </c>
      <c r="H129" s="169">
        <v>-21.739999999999981</v>
      </c>
      <c r="I129" s="480" t="s">
        <v>398</v>
      </c>
      <c r="J129" s="169">
        <v>18.110000000000017</v>
      </c>
      <c r="K129" s="169">
        <v>7.5600000000000023</v>
      </c>
      <c r="L129" s="169">
        <v>18.500000000000004</v>
      </c>
      <c r="M129" s="169">
        <v>-7.9499999999999886</v>
      </c>
      <c r="N129" s="169"/>
    </row>
    <row r="130" spans="1:14">
      <c r="A130" s="512" t="s">
        <v>46</v>
      </c>
      <c r="B130" s="512" t="s">
        <v>1</v>
      </c>
      <c r="C130" s="685"/>
      <c r="D130" s="478">
        <v>-143.86999999999986</v>
      </c>
      <c r="E130" s="478"/>
      <c r="F130" s="478">
        <v>81.600000000000009</v>
      </c>
      <c r="G130" s="169"/>
      <c r="H130" s="478">
        <v>-277.28999999999991</v>
      </c>
      <c r="I130" s="169"/>
      <c r="J130" s="478">
        <v>51.820000000000036</v>
      </c>
      <c r="K130" s="478">
        <v>49.409999999999982</v>
      </c>
      <c r="L130" s="478">
        <v>61.44000000000004</v>
      </c>
      <c r="M130" s="478">
        <v>-59.029999999999987</v>
      </c>
      <c r="N130" s="169"/>
    </row>
    <row r="131" spans="1:14" ht="22.5">
      <c r="A131" s="512"/>
      <c r="B131" s="513" t="s">
        <v>406</v>
      </c>
      <c r="C131" s="485" t="s">
        <v>404</v>
      </c>
      <c r="D131" s="478">
        <v>12.700000000000083</v>
      </c>
      <c r="E131" s="478"/>
      <c r="F131" s="478">
        <v>20</v>
      </c>
      <c r="G131" s="169"/>
      <c r="H131" s="478">
        <v>-17.109999999999914</v>
      </c>
      <c r="I131" s="169"/>
      <c r="J131" s="478">
        <v>9.8099999999999952</v>
      </c>
      <c r="K131" s="478">
        <v>3.330000000000001</v>
      </c>
      <c r="L131" s="478">
        <v>9.1299999999999972</v>
      </c>
      <c r="M131" s="478">
        <v>-2.650000000000003</v>
      </c>
      <c r="N131" s="169"/>
    </row>
    <row r="132" spans="1:14" ht="24">
      <c r="A132" s="512"/>
      <c r="B132" s="514"/>
      <c r="C132" s="485" t="s">
        <v>418</v>
      </c>
      <c r="D132" s="479">
        <v>-0.57999999999993523</v>
      </c>
      <c r="E132" s="479"/>
      <c r="F132" s="479">
        <v>0</v>
      </c>
      <c r="G132" s="480" t="s">
        <v>397</v>
      </c>
      <c r="H132" s="169">
        <v>-3.7199999999999349</v>
      </c>
      <c r="I132" s="480" t="s">
        <v>398</v>
      </c>
      <c r="J132" s="169">
        <v>3.1399999999999997</v>
      </c>
      <c r="K132" s="169">
        <v>3.1399999999999997</v>
      </c>
      <c r="L132" s="169">
        <v>0</v>
      </c>
      <c r="M132" s="169">
        <v>0</v>
      </c>
      <c r="N132" s="169"/>
    </row>
    <row r="133" spans="1:14" ht="24">
      <c r="A133" s="512"/>
      <c r="B133" s="514"/>
      <c r="C133" s="687" t="s">
        <v>205</v>
      </c>
      <c r="D133" s="479">
        <v>16.169999999999987</v>
      </c>
      <c r="E133" s="480" t="s">
        <v>396</v>
      </c>
      <c r="F133" s="479">
        <v>13</v>
      </c>
      <c r="G133" s="480" t="s">
        <v>397</v>
      </c>
      <c r="H133" s="169">
        <v>-1.6199999999999974</v>
      </c>
      <c r="I133" s="480" t="s">
        <v>398</v>
      </c>
      <c r="J133" s="169">
        <v>4.789999999999984</v>
      </c>
      <c r="K133" s="169">
        <v>-0.76999999999999957</v>
      </c>
      <c r="L133" s="169">
        <v>7.119999999999985</v>
      </c>
      <c r="M133" s="169">
        <v>-1.5600000000000014</v>
      </c>
      <c r="N133" s="169"/>
    </row>
    <row r="134" spans="1:14" ht="24">
      <c r="A134" s="512"/>
      <c r="B134" s="515"/>
      <c r="C134" s="687" t="s">
        <v>206</v>
      </c>
      <c r="D134" s="479">
        <v>-2.8899999999999704</v>
      </c>
      <c r="E134" s="480" t="s">
        <v>396</v>
      </c>
      <c r="F134" s="479">
        <v>7</v>
      </c>
      <c r="G134" s="480" t="s">
        <v>397</v>
      </c>
      <c r="H134" s="169">
        <v>-11.769999999999982</v>
      </c>
      <c r="I134" s="480" t="s">
        <v>398</v>
      </c>
      <c r="J134" s="169">
        <v>1.8800000000000112</v>
      </c>
      <c r="K134" s="169">
        <v>0.96000000000000085</v>
      </c>
      <c r="L134" s="169">
        <v>2.0100000000000122</v>
      </c>
      <c r="M134" s="169">
        <v>-1.0900000000000019</v>
      </c>
      <c r="N134" s="169"/>
    </row>
    <row r="135" spans="1:14" ht="24">
      <c r="A135" s="512"/>
      <c r="B135" s="688" t="s">
        <v>207</v>
      </c>
      <c r="C135" s="689"/>
      <c r="D135" s="479">
        <v>-10.890000000000006</v>
      </c>
      <c r="E135" s="480" t="s">
        <v>396</v>
      </c>
      <c r="F135" s="479">
        <v>3.2999999999999972</v>
      </c>
      <c r="G135" s="480" t="s">
        <v>397</v>
      </c>
      <c r="H135" s="169">
        <v>-1.8900000000000041</v>
      </c>
      <c r="I135" s="480" t="s">
        <v>398</v>
      </c>
      <c r="J135" s="169">
        <v>-12.299999999999999</v>
      </c>
      <c r="K135" s="169">
        <v>-6.9999999999996732E-2</v>
      </c>
      <c r="L135" s="169">
        <v>-7.8200000000000038</v>
      </c>
      <c r="M135" s="169">
        <v>-4.4099999999999984</v>
      </c>
      <c r="N135" s="169"/>
    </row>
    <row r="136" spans="1:14" ht="24">
      <c r="A136" s="512"/>
      <c r="B136" s="688" t="s">
        <v>208</v>
      </c>
      <c r="C136" s="689"/>
      <c r="D136" s="479">
        <v>0.62999999999997947</v>
      </c>
      <c r="E136" s="480" t="s">
        <v>396</v>
      </c>
      <c r="F136" s="479">
        <v>2.8999999999999773</v>
      </c>
      <c r="G136" s="480" t="s">
        <v>397</v>
      </c>
      <c r="H136" s="169">
        <v>-9.3700000000000045</v>
      </c>
      <c r="I136" s="480" t="s">
        <v>398</v>
      </c>
      <c r="J136" s="169">
        <v>7.1000000000000068</v>
      </c>
      <c r="K136" s="169">
        <v>7.1699999999999982</v>
      </c>
      <c r="L136" s="169">
        <v>2.1500000000000057</v>
      </c>
      <c r="M136" s="169">
        <v>-2.2199999999999971</v>
      </c>
      <c r="N136" s="169"/>
    </row>
    <row r="137" spans="1:14" ht="24">
      <c r="A137" s="512"/>
      <c r="B137" s="688" t="s">
        <v>209</v>
      </c>
      <c r="C137" s="689"/>
      <c r="D137" s="479">
        <v>2.1999999999999913</v>
      </c>
      <c r="E137" s="480" t="s">
        <v>396</v>
      </c>
      <c r="F137" s="479">
        <v>14.599999999999994</v>
      </c>
      <c r="G137" s="480" t="s">
        <v>397</v>
      </c>
      <c r="H137" s="169">
        <v>-15.539999999999992</v>
      </c>
      <c r="I137" s="480" t="s">
        <v>398</v>
      </c>
      <c r="J137" s="169">
        <v>3.139999999999989</v>
      </c>
      <c r="K137" s="169">
        <v>1.8000000000000007</v>
      </c>
      <c r="L137" s="169">
        <v>4.2799999999999905</v>
      </c>
      <c r="M137" s="169">
        <v>-2.9400000000000022</v>
      </c>
      <c r="N137" s="169"/>
    </row>
    <row r="138" spans="1:14" ht="24">
      <c r="A138" s="512"/>
      <c r="B138" s="688" t="s">
        <v>210</v>
      </c>
      <c r="C138" s="689"/>
      <c r="D138" s="479">
        <v>-30.249999999999929</v>
      </c>
      <c r="E138" s="480" t="s">
        <v>396</v>
      </c>
      <c r="F138" s="479">
        <v>19.800000000000011</v>
      </c>
      <c r="G138" s="480" t="s">
        <v>397</v>
      </c>
      <c r="H138" s="169">
        <v>-78.049999999999983</v>
      </c>
      <c r="I138" s="480" t="s">
        <v>398</v>
      </c>
      <c r="J138" s="169">
        <v>28.000000000000043</v>
      </c>
      <c r="K138" s="169">
        <v>15.419999999999987</v>
      </c>
      <c r="L138" s="169">
        <v>24.640000000000043</v>
      </c>
      <c r="M138" s="169">
        <v>-12.059999999999988</v>
      </c>
      <c r="N138" s="169"/>
    </row>
    <row r="139" spans="1:14" ht="24">
      <c r="A139" s="512"/>
      <c r="B139" s="688" t="s">
        <v>211</v>
      </c>
      <c r="C139" s="689"/>
      <c r="D139" s="479">
        <v>-5.0099999999999882</v>
      </c>
      <c r="E139" s="480" t="s">
        <v>396</v>
      </c>
      <c r="F139" s="479">
        <v>-2.0999999999999943</v>
      </c>
      <c r="G139" s="480" t="s">
        <v>397</v>
      </c>
      <c r="H139" s="169">
        <v>-6.3999999999999915</v>
      </c>
      <c r="I139" s="480" t="s">
        <v>398</v>
      </c>
      <c r="J139" s="169">
        <v>3.4899999999999975</v>
      </c>
      <c r="K139" s="169">
        <v>5.1899999999999995</v>
      </c>
      <c r="L139" s="169">
        <v>-1.3299999999999983</v>
      </c>
      <c r="M139" s="169">
        <v>-0.37000000000000366</v>
      </c>
      <c r="N139" s="169"/>
    </row>
    <row r="140" spans="1:14" ht="24">
      <c r="A140" s="512"/>
      <c r="B140" s="688" t="s">
        <v>212</v>
      </c>
      <c r="C140" s="689"/>
      <c r="D140" s="479">
        <v>-10.440000000000014</v>
      </c>
      <c r="E140" s="480" t="s">
        <v>396</v>
      </c>
      <c r="F140" s="479">
        <v>1.5</v>
      </c>
      <c r="G140" s="480" t="s">
        <v>397</v>
      </c>
      <c r="H140" s="169">
        <v>-10.52000000000001</v>
      </c>
      <c r="I140" s="480" t="s">
        <v>398</v>
      </c>
      <c r="J140" s="169">
        <v>-1.4200000000000035</v>
      </c>
      <c r="K140" s="169">
        <v>5.2500000000000036</v>
      </c>
      <c r="L140" s="169">
        <v>-2.330000000000009</v>
      </c>
      <c r="M140" s="169">
        <v>-4.3399999999999981</v>
      </c>
      <c r="N140" s="169"/>
    </row>
    <row r="141" spans="1:14" ht="24">
      <c r="A141" s="512"/>
      <c r="B141" s="688" t="s">
        <v>213</v>
      </c>
      <c r="C141" s="689"/>
      <c r="D141" s="479">
        <v>-53.469999999999956</v>
      </c>
      <c r="E141" s="480" t="s">
        <v>396</v>
      </c>
      <c r="F141" s="479">
        <v>3.8000000000000114</v>
      </c>
      <c r="G141" s="480" t="s">
        <v>397</v>
      </c>
      <c r="H141" s="169">
        <v>-72.349999999999994</v>
      </c>
      <c r="I141" s="480" t="s">
        <v>398</v>
      </c>
      <c r="J141" s="169">
        <v>15.080000000000023</v>
      </c>
      <c r="K141" s="169">
        <v>6.269999999999996</v>
      </c>
      <c r="L141" s="169">
        <v>18.690000000000012</v>
      </c>
      <c r="M141" s="169">
        <v>-9.8799999999999848</v>
      </c>
      <c r="N141" s="169"/>
    </row>
    <row r="142" spans="1:14" ht="24">
      <c r="A142" s="512"/>
      <c r="B142" s="688" t="s">
        <v>214</v>
      </c>
      <c r="C142" s="689"/>
      <c r="D142" s="479">
        <v>-21.340000000000011</v>
      </c>
      <c r="E142" s="480" t="s">
        <v>396</v>
      </c>
      <c r="F142" s="479">
        <v>7.3000000000000114</v>
      </c>
      <c r="G142" s="480" t="s">
        <v>397</v>
      </c>
      <c r="H142" s="169">
        <v>-24.370000000000012</v>
      </c>
      <c r="I142" s="480" t="s">
        <v>398</v>
      </c>
      <c r="J142" s="169">
        <v>-4.270000000000012</v>
      </c>
      <c r="K142" s="169">
        <v>1.4099999999999966</v>
      </c>
      <c r="L142" s="169">
        <v>2.1399999999999935</v>
      </c>
      <c r="M142" s="169">
        <v>-7.8200000000000021</v>
      </c>
      <c r="N142" s="169"/>
    </row>
    <row r="143" spans="1:14" ht="24">
      <c r="A143" s="512"/>
      <c r="B143" s="688" t="s">
        <v>215</v>
      </c>
      <c r="C143" s="689"/>
      <c r="D143" s="479">
        <v>-28.000000000000018</v>
      </c>
      <c r="E143" s="480" t="s">
        <v>396</v>
      </c>
      <c r="F143" s="479">
        <v>10.5</v>
      </c>
      <c r="G143" s="480" t="s">
        <v>397</v>
      </c>
      <c r="H143" s="169">
        <v>-41.690000000000012</v>
      </c>
      <c r="I143" s="480" t="s">
        <v>398</v>
      </c>
      <c r="J143" s="169">
        <v>3.1899999999999942</v>
      </c>
      <c r="K143" s="169">
        <v>3.6400000000000006</v>
      </c>
      <c r="L143" s="169">
        <v>11.890000000000004</v>
      </c>
      <c r="M143" s="169">
        <v>-12.340000000000011</v>
      </c>
      <c r="N143" s="169"/>
    </row>
    <row r="144" spans="1:14">
      <c r="A144" s="516" t="s">
        <v>49</v>
      </c>
      <c r="B144" s="512" t="s">
        <v>1</v>
      </c>
      <c r="C144" s="685"/>
      <c r="D144" s="478">
        <v>-245.03999999999976</v>
      </c>
      <c r="E144" s="478"/>
      <c r="F144" s="478">
        <v>33.700000000000102</v>
      </c>
      <c r="G144" s="169"/>
      <c r="H144" s="478">
        <v>-191.52999999999992</v>
      </c>
      <c r="I144" s="169"/>
      <c r="J144" s="478">
        <v>-87.209999999999923</v>
      </c>
      <c r="K144" s="478">
        <v>9.3999999999999915</v>
      </c>
      <c r="L144" s="478">
        <v>-14.649999999999913</v>
      </c>
      <c r="M144" s="478">
        <v>-81.960000000000008</v>
      </c>
      <c r="N144" s="169"/>
    </row>
    <row r="145" spans="1:14" ht="22.5">
      <c r="A145" s="517"/>
      <c r="B145" s="513" t="s">
        <v>406</v>
      </c>
      <c r="C145" s="485" t="s">
        <v>404</v>
      </c>
      <c r="D145" s="478">
        <v>-60.509999999999899</v>
      </c>
      <c r="E145" s="478"/>
      <c r="F145" s="478">
        <v>9.5999999999999943</v>
      </c>
      <c r="G145" s="169"/>
      <c r="H145" s="478">
        <v>-82.379999999999882</v>
      </c>
      <c r="I145" s="169"/>
      <c r="J145" s="478">
        <v>12.269999999999991</v>
      </c>
      <c r="K145" s="478">
        <v>9.9899999999999984</v>
      </c>
      <c r="L145" s="478">
        <v>4.2499999999999929</v>
      </c>
      <c r="M145" s="478">
        <v>-1.9700000000000015</v>
      </c>
      <c r="N145" s="169"/>
    </row>
    <row r="146" spans="1:14" ht="24">
      <c r="A146" s="517"/>
      <c r="B146" s="514"/>
      <c r="C146" s="485" t="s">
        <v>419</v>
      </c>
      <c r="D146" s="479">
        <v>-77.529999999999887</v>
      </c>
      <c r="E146" s="480" t="s">
        <v>396</v>
      </c>
      <c r="F146" s="479">
        <v>0.5</v>
      </c>
      <c r="G146" s="480" t="s">
        <v>397</v>
      </c>
      <c r="H146" s="169">
        <v>-82.379999999999882</v>
      </c>
      <c r="I146" s="480" t="s">
        <v>398</v>
      </c>
      <c r="J146" s="169">
        <v>4.3499999999999979</v>
      </c>
      <c r="K146" s="169">
        <v>4.3499999999999979</v>
      </c>
      <c r="L146" s="169">
        <v>0</v>
      </c>
      <c r="M146" s="169">
        <v>0</v>
      </c>
      <c r="N146" s="169"/>
    </row>
    <row r="147" spans="1:14" ht="33" customHeight="1">
      <c r="A147" s="517"/>
      <c r="B147" s="514"/>
      <c r="C147" s="687" t="s">
        <v>420</v>
      </c>
      <c r="D147" s="479">
        <v>1.9399999999999977</v>
      </c>
      <c r="E147" s="479"/>
      <c r="F147" s="479">
        <v>0</v>
      </c>
      <c r="G147" s="480"/>
      <c r="H147" s="169"/>
      <c r="I147" s="480" t="s">
        <v>398</v>
      </c>
      <c r="J147" s="169">
        <v>1.9399999999999977</v>
      </c>
      <c r="K147" s="169">
        <v>0.32000000000000028</v>
      </c>
      <c r="L147" s="169">
        <v>1.9299999999999984</v>
      </c>
      <c r="M147" s="169">
        <v>-0.31000000000000094</v>
      </c>
      <c r="N147" s="169"/>
    </row>
    <row r="148" spans="1:14" ht="24">
      <c r="A148" s="517"/>
      <c r="B148" s="515"/>
      <c r="C148" s="687" t="s">
        <v>218</v>
      </c>
      <c r="D148" s="479">
        <v>15.079999999999989</v>
      </c>
      <c r="E148" s="480" t="s">
        <v>396</v>
      </c>
      <c r="F148" s="479">
        <v>9.0999999999999943</v>
      </c>
      <c r="G148" s="480" t="s">
        <v>397</v>
      </c>
      <c r="H148" s="169">
        <v>0</v>
      </c>
      <c r="I148" s="480" t="s">
        <v>398</v>
      </c>
      <c r="J148" s="169">
        <v>5.9799999999999951</v>
      </c>
      <c r="K148" s="169">
        <v>5.32</v>
      </c>
      <c r="L148" s="169">
        <v>2.319999999999995</v>
      </c>
      <c r="M148" s="169">
        <v>-1.6600000000000006</v>
      </c>
      <c r="N148" s="169"/>
    </row>
    <row r="149" spans="1:14" ht="24">
      <c r="A149" s="517"/>
      <c r="B149" s="688" t="s">
        <v>220</v>
      </c>
      <c r="C149" s="689"/>
      <c r="D149" s="479">
        <v>-203.24999999999997</v>
      </c>
      <c r="E149" s="480" t="s">
        <v>396</v>
      </c>
      <c r="F149" s="479">
        <v>-38.699999999999989</v>
      </c>
      <c r="G149" s="480" t="s">
        <v>397</v>
      </c>
      <c r="H149" s="169">
        <v>-73.140000000000015</v>
      </c>
      <c r="I149" s="480" t="s">
        <v>398</v>
      </c>
      <c r="J149" s="169">
        <v>-91.409999999999968</v>
      </c>
      <c r="K149" s="169">
        <v>0.50999999999999091</v>
      </c>
      <c r="L149" s="169">
        <v>-54.259999999999962</v>
      </c>
      <c r="M149" s="169">
        <v>-37.660000000000004</v>
      </c>
      <c r="N149" s="169"/>
    </row>
    <row r="150" spans="1:14" ht="24">
      <c r="A150" s="517"/>
      <c r="B150" s="688" t="s">
        <v>221</v>
      </c>
      <c r="C150" s="689"/>
      <c r="D150" s="479">
        <v>102.57999999999996</v>
      </c>
      <c r="E150" s="480" t="s">
        <v>396</v>
      </c>
      <c r="F150" s="479">
        <v>4.0999999999999943</v>
      </c>
      <c r="G150" s="480" t="s">
        <v>397</v>
      </c>
      <c r="H150" s="169">
        <v>85.009999999999962</v>
      </c>
      <c r="I150" s="480" t="s">
        <v>398</v>
      </c>
      <c r="J150" s="169">
        <v>13.470000000000002</v>
      </c>
      <c r="K150" s="169">
        <v>1.9800000000000004</v>
      </c>
      <c r="L150" s="169">
        <v>13.68</v>
      </c>
      <c r="M150" s="169">
        <v>-2.1899999999999973</v>
      </c>
      <c r="N150" s="169"/>
    </row>
    <row r="151" spans="1:14" ht="24">
      <c r="A151" s="517"/>
      <c r="B151" s="688" t="s">
        <v>222</v>
      </c>
      <c r="C151" s="689"/>
      <c r="D151" s="479">
        <v>-20.249999999999904</v>
      </c>
      <c r="E151" s="480" t="s">
        <v>396</v>
      </c>
      <c r="F151" s="479">
        <v>20.300000000000011</v>
      </c>
      <c r="G151" s="480" t="s">
        <v>397</v>
      </c>
      <c r="H151" s="169">
        <v>-13.839999999999975</v>
      </c>
      <c r="I151" s="480" t="s">
        <v>398</v>
      </c>
      <c r="J151" s="169">
        <v>-26.70999999999994</v>
      </c>
      <c r="K151" s="169">
        <v>-4.3599999999999994</v>
      </c>
      <c r="L151" s="169">
        <v>-6.22999999999994</v>
      </c>
      <c r="M151" s="169">
        <v>-16.12</v>
      </c>
      <c r="N151" s="169"/>
    </row>
    <row r="152" spans="1:14" ht="24">
      <c r="A152" s="518"/>
      <c r="B152" s="688" t="s">
        <v>223</v>
      </c>
      <c r="C152" s="689"/>
      <c r="D152" s="479">
        <v>-63.609999999999928</v>
      </c>
      <c r="E152" s="480" t="s">
        <v>396</v>
      </c>
      <c r="F152" s="479">
        <v>38.400000000000091</v>
      </c>
      <c r="G152" s="480" t="s">
        <v>397</v>
      </c>
      <c r="H152" s="169">
        <v>-107.18</v>
      </c>
      <c r="I152" s="480" t="s">
        <v>398</v>
      </c>
      <c r="J152" s="169">
        <v>5.169999999999991</v>
      </c>
      <c r="K152" s="169">
        <v>1.2800000000000011</v>
      </c>
      <c r="L152" s="169">
        <v>27.909999999999997</v>
      </c>
      <c r="M152" s="169">
        <v>-24.020000000000007</v>
      </c>
      <c r="N152" s="169"/>
    </row>
    <row r="153" spans="1:14">
      <c r="A153" s="519" t="s">
        <v>53</v>
      </c>
      <c r="B153" s="512" t="s">
        <v>1</v>
      </c>
      <c r="C153" s="685"/>
      <c r="D153" s="412">
        <v>-488.91000000000031</v>
      </c>
      <c r="E153" s="412"/>
      <c r="F153" s="412">
        <v>214.7</v>
      </c>
      <c r="G153" s="412"/>
      <c r="H153" s="412">
        <v>-697.31000000000029</v>
      </c>
      <c r="I153" s="412"/>
      <c r="J153" s="412">
        <v>-6.3000000000000007</v>
      </c>
      <c r="K153" s="412">
        <v>57.91</v>
      </c>
      <c r="L153" s="412">
        <v>17.740000000000002</v>
      </c>
      <c r="M153" s="412">
        <v>-81.95</v>
      </c>
      <c r="N153" s="412"/>
    </row>
    <row r="154" spans="1:14" ht="22.5">
      <c r="A154" s="519"/>
      <c r="B154" s="513" t="s">
        <v>406</v>
      </c>
      <c r="C154" s="485" t="s">
        <v>404</v>
      </c>
      <c r="D154" s="412">
        <v>-2.6000000000000068</v>
      </c>
      <c r="E154" s="412"/>
      <c r="F154" s="412">
        <v>44.899999999999977</v>
      </c>
      <c r="G154" s="412"/>
      <c r="H154" s="412">
        <v>-46.740000000000009</v>
      </c>
      <c r="I154" s="412"/>
      <c r="J154" s="412">
        <v>-0.75999999999997492</v>
      </c>
      <c r="K154" s="412">
        <v>13.440000000000005</v>
      </c>
      <c r="L154" s="412">
        <v>-11.45999999999998</v>
      </c>
      <c r="M154" s="412">
        <v>-2.74</v>
      </c>
      <c r="N154" s="412"/>
    </row>
    <row r="155" spans="1:14" ht="24">
      <c r="A155" s="519"/>
      <c r="B155" s="514"/>
      <c r="C155" s="485" t="s">
        <v>421</v>
      </c>
      <c r="D155" s="479">
        <v>8.3800000000000026</v>
      </c>
      <c r="E155" s="479"/>
      <c r="F155" s="479">
        <v>0</v>
      </c>
      <c r="G155" s="480" t="s">
        <v>397</v>
      </c>
      <c r="H155" s="169">
        <v>0</v>
      </c>
      <c r="I155" s="480" t="s">
        <v>398</v>
      </c>
      <c r="J155" s="169">
        <v>8.3800000000000026</v>
      </c>
      <c r="K155" s="169">
        <v>8.3800000000000026</v>
      </c>
      <c r="L155" s="169">
        <v>0</v>
      </c>
      <c r="M155" s="169">
        <v>0</v>
      </c>
      <c r="N155" s="169"/>
    </row>
    <row r="156" spans="1:14" ht="24">
      <c r="A156" s="519"/>
      <c r="B156" s="515"/>
      <c r="C156" s="687" t="s">
        <v>226</v>
      </c>
      <c r="D156" s="479">
        <v>-10.980000000000009</v>
      </c>
      <c r="E156" s="480" t="s">
        <v>396</v>
      </c>
      <c r="F156" s="479">
        <v>44.899999999999977</v>
      </c>
      <c r="G156" s="480" t="s">
        <v>397</v>
      </c>
      <c r="H156" s="169">
        <v>-46.740000000000009</v>
      </c>
      <c r="I156" s="480" t="s">
        <v>398</v>
      </c>
      <c r="J156" s="169">
        <v>-9.1399999999999775</v>
      </c>
      <c r="K156" s="169">
        <v>5.0600000000000023</v>
      </c>
      <c r="L156" s="169">
        <v>-11.45999999999998</v>
      </c>
      <c r="M156" s="169">
        <v>-2.74</v>
      </c>
      <c r="N156" s="169"/>
    </row>
    <row r="157" spans="1:14" ht="24">
      <c r="A157" s="519"/>
      <c r="B157" s="688" t="s">
        <v>227</v>
      </c>
      <c r="C157" s="689"/>
      <c r="D157" s="479">
        <v>-46.319999999999979</v>
      </c>
      <c r="E157" s="480" t="s">
        <v>396</v>
      </c>
      <c r="F157" s="479">
        <v>23</v>
      </c>
      <c r="G157" s="480" t="s">
        <v>397</v>
      </c>
      <c r="H157" s="169">
        <v>-67.47</v>
      </c>
      <c r="I157" s="480" t="s">
        <v>398</v>
      </c>
      <c r="J157" s="169">
        <v>-1.8499999999999766</v>
      </c>
      <c r="K157" s="169">
        <v>3.3299999999999983</v>
      </c>
      <c r="L157" s="169">
        <v>6.3100000000000129</v>
      </c>
      <c r="M157" s="169">
        <v>-11.489999999999988</v>
      </c>
      <c r="N157" s="169"/>
    </row>
    <row r="158" spans="1:14" ht="24">
      <c r="A158" s="519"/>
      <c r="B158" s="688" t="s">
        <v>228</v>
      </c>
      <c r="C158" s="689"/>
      <c r="D158" s="479">
        <v>-24.190000000000005</v>
      </c>
      <c r="E158" s="480" t="s">
        <v>396</v>
      </c>
      <c r="F158" s="479">
        <v>24.5</v>
      </c>
      <c r="G158" s="480" t="s">
        <v>397</v>
      </c>
      <c r="H158" s="169">
        <v>-41.06</v>
      </c>
      <c r="I158" s="480" t="s">
        <v>398</v>
      </c>
      <c r="J158" s="169">
        <v>-7.6300000000000008</v>
      </c>
      <c r="K158" s="169">
        <v>3.5200000000000031</v>
      </c>
      <c r="L158" s="169">
        <v>-2.7400000000000091</v>
      </c>
      <c r="M158" s="169">
        <v>-8.4099999999999948</v>
      </c>
      <c r="N158" s="169"/>
    </row>
    <row r="159" spans="1:14" ht="24">
      <c r="A159" s="519"/>
      <c r="B159" s="688" t="s">
        <v>229</v>
      </c>
      <c r="C159" s="689"/>
      <c r="D159" s="479">
        <v>-83.270000000000039</v>
      </c>
      <c r="E159" s="480" t="s">
        <v>396</v>
      </c>
      <c r="F159" s="479">
        <v>43.299999999999955</v>
      </c>
      <c r="G159" s="480" t="s">
        <v>397</v>
      </c>
      <c r="H159" s="169">
        <v>-107.39999999999998</v>
      </c>
      <c r="I159" s="480" t="s">
        <v>398</v>
      </c>
      <c r="J159" s="169">
        <v>-19.170000000000009</v>
      </c>
      <c r="K159" s="169">
        <v>7.6799999999999926</v>
      </c>
      <c r="L159" s="169">
        <v>-11.259999999999991</v>
      </c>
      <c r="M159" s="169">
        <v>-15.590000000000011</v>
      </c>
      <c r="N159" s="169"/>
    </row>
    <row r="160" spans="1:14" ht="24">
      <c r="A160" s="519"/>
      <c r="B160" s="688" t="s">
        <v>230</v>
      </c>
      <c r="C160" s="689"/>
      <c r="D160" s="479">
        <v>-9.1399999999999775</v>
      </c>
      <c r="E160" s="480" t="s">
        <v>396</v>
      </c>
      <c r="F160" s="479">
        <v>1.1000000000000227</v>
      </c>
      <c r="G160" s="480" t="s">
        <v>397</v>
      </c>
      <c r="H160" s="169">
        <v>-23.049999999999976</v>
      </c>
      <c r="I160" s="480" t="s">
        <v>398</v>
      </c>
      <c r="J160" s="169">
        <v>12.809999999999976</v>
      </c>
      <c r="K160" s="169">
        <v>7.5500000000000043</v>
      </c>
      <c r="L160" s="169">
        <v>10.879999999999971</v>
      </c>
      <c r="M160" s="169">
        <v>-5.6199999999999992</v>
      </c>
      <c r="N160" s="169"/>
    </row>
    <row r="161" spans="1:14" ht="24">
      <c r="A161" s="519"/>
      <c r="B161" s="688" t="s">
        <v>231</v>
      </c>
      <c r="C161" s="689"/>
      <c r="D161" s="479">
        <v>-17.579999999999981</v>
      </c>
      <c r="E161" s="480" t="s">
        <v>396</v>
      </c>
      <c r="F161" s="479">
        <v>7.8000000000000114</v>
      </c>
      <c r="G161" s="480" t="s">
        <v>397</v>
      </c>
      <c r="H161" s="169">
        <v>-46.269999999999996</v>
      </c>
      <c r="I161" s="480" t="s">
        <v>398</v>
      </c>
      <c r="J161" s="169">
        <v>20.890000000000004</v>
      </c>
      <c r="K161" s="169">
        <v>7.8000000000000043</v>
      </c>
      <c r="L161" s="169">
        <v>17.21</v>
      </c>
      <c r="M161" s="169">
        <v>-4.1200000000000019</v>
      </c>
      <c r="N161" s="169"/>
    </row>
    <row r="162" spans="1:14" ht="24">
      <c r="A162" s="519"/>
      <c r="B162" s="688" t="s">
        <v>232</v>
      </c>
      <c r="C162" s="689"/>
      <c r="D162" s="479">
        <v>-130.34000000000023</v>
      </c>
      <c r="E162" s="480" t="s">
        <v>396</v>
      </c>
      <c r="F162" s="479">
        <v>16.099999999999994</v>
      </c>
      <c r="G162" s="480" t="s">
        <v>397</v>
      </c>
      <c r="H162" s="169">
        <v>-142.57000000000022</v>
      </c>
      <c r="I162" s="480" t="s">
        <v>398</v>
      </c>
      <c r="J162" s="169">
        <v>-3.870000000000001</v>
      </c>
      <c r="K162" s="169">
        <v>-0.90000000000000213</v>
      </c>
      <c r="L162" s="169">
        <v>1.0600000000000023</v>
      </c>
      <c r="M162" s="169">
        <v>-4.0300000000000011</v>
      </c>
      <c r="N162" s="169"/>
    </row>
    <row r="163" spans="1:14" ht="24">
      <c r="A163" s="519"/>
      <c r="B163" s="688" t="s">
        <v>233</v>
      </c>
      <c r="C163" s="689"/>
      <c r="D163" s="479">
        <v>-25.450000000000003</v>
      </c>
      <c r="E163" s="480" t="s">
        <v>396</v>
      </c>
      <c r="F163" s="479">
        <v>8.4000000000000057</v>
      </c>
      <c r="G163" s="480" t="s">
        <v>397</v>
      </c>
      <c r="H163" s="169">
        <v>-40.450000000000003</v>
      </c>
      <c r="I163" s="480" t="s">
        <v>398</v>
      </c>
      <c r="J163" s="169">
        <v>6.5999999999999961</v>
      </c>
      <c r="K163" s="169">
        <v>5.25</v>
      </c>
      <c r="L163" s="169">
        <v>4.2399999999999984</v>
      </c>
      <c r="M163" s="169">
        <v>-2.8900000000000023</v>
      </c>
      <c r="N163" s="169"/>
    </row>
    <row r="164" spans="1:14" ht="24">
      <c r="A164" s="519"/>
      <c r="B164" s="688" t="s">
        <v>234</v>
      </c>
      <c r="C164" s="689"/>
      <c r="D164" s="479">
        <v>-49.790000000000013</v>
      </c>
      <c r="E164" s="480" t="s">
        <v>396</v>
      </c>
      <c r="F164" s="479">
        <v>14.300000000000011</v>
      </c>
      <c r="G164" s="480" t="s">
        <v>397</v>
      </c>
      <c r="H164" s="169">
        <v>-33.010000000000026</v>
      </c>
      <c r="I164" s="480" t="s">
        <v>398</v>
      </c>
      <c r="J164" s="169">
        <v>-31.08</v>
      </c>
      <c r="K164" s="169">
        <v>-2.3700000000000045</v>
      </c>
      <c r="L164" s="169">
        <v>-16.449999999999996</v>
      </c>
      <c r="M164" s="169">
        <v>-12.259999999999998</v>
      </c>
      <c r="N164" s="169"/>
    </row>
    <row r="165" spans="1:14" ht="24">
      <c r="A165" s="519"/>
      <c r="B165" s="688" t="s">
        <v>235</v>
      </c>
      <c r="C165" s="689"/>
      <c r="D165" s="479">
        <v>-1.9500000000000024</v>
      </c>
      <c r="E165" s="480" t="s">
        <v>396</v>
      </c>
      <c r="F165" s="479">
        <v>3.5</v>
      </c>
      <c r="G165" s="480" t="s">
        <v>397</v>
      </c>
      <c r="H165" s="169">
        <v>-3.4799999999999995</v>
      </c>
      <c r="I165" s="480" t="s">
        <v>398</v>
      </c>
      <c r="J165" s="169">
        <v>-1.9700000000000029</v>
      </c>
      <c r="K165" s="169">
        <v>0.89999999999999947</v>
      </c>
      <c r="L165" s="169">
        <v>-2.0400000000000027</v>
      </c>
      <c r="M165" s="169">
        <v>-0.82999999999999963</v>
      </c>
      <c r="N165" s="169"/>
    </row>
    <row r="166" spans="1:14" ht="24">
      <c r="A166" s="519"/>
      <c r="B166" s="688" t="s">
        <v>236</v>
      </c>
      <c r="C166" s="689"/>
      <c r="D166" s="479">
        <v>-60.260000000000034</v>
      </c>
      <c r="E166" s="480" t="s">
        <v>396</v>
      </c>
      <c r="F166" s="479">
        <v>11.800000000000011</v>
      </c>
      <c r="G166" s="480" t="s">
        <v>397</v>
      </c>
      <c r="H166" s="169">
        <v>-63.830000000000027</v>
      </c>
      <c r="I166" s="480" t="s">
        <v>398</v>
      </c>
      <c r="J166" s="169">
        <v>-8.2300000000000182</v>
      </c>
      <c r="K166" s="169">
        <v>0.32000000000000028</v>
      </c>
      <c r="L166" s="169">
        <v>-1.1100000000000136</v>
      </c>
      <c r="M166" s="169">
        <v>-7.4400000000000048</v>
      </c>
      <c r="N166" s="169"/>
    </row>
    <row r="167" spans="1:14" ht="24">
      <c r="A167" s="519"/>
      <c r="B167" s="688" t="s">
        <v>237</v>
      </c>
      <c r="C167" s="689"/>
      <c r="D167" s="479">
        <v>-48.109999999999992</v>
      </c>
      <c r="E167" s="480" t="s">
        <v>396</v>
      </c>
      <c r="F167" s="479">
        <v>9.4000000000000057</v>
      </c>
      <c r="G167" s="480" t="s">
        <v>397</v>
      </c>
      <c r="H167" s="169">
        <v>-60.430000000000007</v>
      </c>
      <c r="I167" s="480" t="s">
        <v>398</v>
      </c>
      <c r="J167" s="169">
        <v>2.9200000000000061</v>
      </c>
      <c r="K167" s="169">
        <v>2.75</v>
      </c>
      <c r="L167" s="169">
        <v>4.3300000000000125</v>
      </c>
      <c r="M167" s="169">
        <v>-4.1600000000000064</v>
      </c>
      <c r="N167" s="169"/>
    </row>
    <row r="168" spans="1:14" ht="24">
      <c r="A168" s="519"/>
      <c r="B168" s="688" t="s">
        <v>238</v>
      </c>
      <c r="C168" s="689"/>
      <c r="D168" s="479">
        <v>10.089999999999968</v>
      </c>
      <c r="E168" s="480" t="s">
        <v>396</v>
      </c>
      <c r="F168" s="479">
        <v>6.5999999999999943</v>
      </c>
      <c r="G168" s="480" t="s">
        <v>397</v>
      </c>
      <c r="H168" s="169">
        <v>-21.550000000000026</v>
      </c>
      <c r="I168" s="480" t="s">
        <v>398</v>
      </c>
      <c r="J168" s="169">
        <v>25.04</v>
      </c>
      <c r="K168" s="169">
        <v>8.64</v>
      </c>
      <c r="L168" s="169">
        <v>18.769999999999996</v>
      </c>
      <c r="M168" s="169">
        <v>-2.3699999999999992</v>
      </c>
      <c r="N168" s="169"/>
    </row>
    <row r="169" spans="1:14">
      <c r="A169" s="519" t="s">
        <v>56</v>
      </c>
      <c r="B169" s="512" t="s">
        <v>1</v>
      </c>
      <c r="C169" s="685"/>
      <c r="D169" s="169">
        <v>-374.44000000000005</v>
      </c>
      <c r="E169" s="169"/>
      <c r="F169" s="169">
        <v>137.19999999999999</v>
      </c>
      <c r="G169" s="169"/>
      <c r="H169" s="169">
        <v>-347.47</v>
      </c>
      <c r="I169" s="169"/>
      <c r="J169" s="169">
        <v>-164.17000000000007</v>
      </c>
      <c r="K169" s="169">
        <v>-20.54000000000002</v>
      </c>
      <c r="L169" s="169">
        <v>-39.54000000000007</v>
      </c>
      <c r="M169" s="169">
        <v>-104.08999999999996</v>
      </c>
      <c r="N169" s="169"/>
    </row>
    <row r="170" spans="1:14" ht="24">
      <c r="A170" s="519"/>
      <c r="B170" s="513" t="s">
        <v>434</v>
      </c>
      <c r="C170" s="485" t="s">
        <v>422</v>
      </c>
      <c r="D170" s="479">
        <v>-7.0400000000000063</v>
      </c>
      <c r="E170" s="479"/>
      <c r="F170" s="479">
        <v>0</v>
      </c>
      <c r="G170" s="480" t="s">
        <v>397</v>
      </c>
      <c r="H170" s="169">
        <v>0</v>
      </c>
      <c r="I170" s="480" t="s">
        <v>398</v>
      </c>
      <c r="J170" s="169">
        <v>-7.0400000000000063</v>
      </c>
      <c r="K170" s="169">
        <v>-7.0400000000000063</v>
      </c>
      <c r="L170" s="169">
        <v>0</v>
      </c>
      <c r="M170" s="169">
        <v>0</v>
      </c>
      <c r="N170" s="169"/>
    </row>
    <row r="171" spans="1:14" ht="24">
      <c r="A171" s="519"/>
      <c r="B171" s="514"/>
      <c r="C171" s="687" t="s">
        <v>241</v>
      </c>
      <c r="D171" s="479">
        <v>20.6</v>
      </c>
      <c r="E171" s="480" t="s">
        <v>396</v>
      </c>
      <c r="F171" s="479">
        <v>34.5</v>
      </c>
      <c r="G171" s="480" t="s">
        <v>397</v>
      </c>
      <c r="H171" s="169">
        <v>-23.72</v>
      </c>
      <c r="I171" s="480" t="s">
        <v>398</v>
      </c>
      <c r="J171" s="169">
        <v>9.82</v>
      </c>
      <c r="K171" s="169">
        <v>8.1299999999999955</v>
      </c>
      <c r="L171" s="169">
        <v>6.2400000000000055</v>
      </c>
      <c r="M171" s="169">
        <v>-4.5500000000000016</v>
      </c>
      <c r="N171" s="169"/>
    </row>
    <row r="172" spans="1:14" ht="24">
      <c r="A172" s="519"/>
      <c r="B172" s="514"/>
      <c r="C172" s="687" t="s">
        <v>243</v>
      </c>
      <c r="D172" s="479">
        <v>-102.94000000000001</v>
      </c>
      <c r="E172" s="480" t="s">
        <v>396</v>
      </c>
      <c r="F172" s="479">
        <v>15.099999999999994</v>
      </c>
      <c r="G172" s="480" t="s">
        <v>397</v>
      </c>
      <c r="H172" s="169">
        <v>-81.649999999999977</v>
      </c>
      <c r="I172" s="480" t="s">
        <v>398</v>
      </c>
      <c r="J172" s="169">
        <v>-36.390000000000029</v>
      </c>
      <c r="K172" s="169">
        <v>-5.25</v>
      </c>
      <c r="L172" s="169">
        <v>-13.45000000000001</v>
      </c>
      <c r="M172" s="169">
        <v>-17.690000000000015</v>
      </c>
      <c r="N172" s="169"/>
    </row>
    <row r="173" spans="1:14" ht="24">
      <c r="A173" s="519"/>
      <c r="B173" s="514"/>
      <c r="C173" s="687" t="s">
        <v>244</v>
      </c>
      <c r="D173" s="479">
        <v>-116.18999999999996</v>
      </c>
      <c r="E173" s="480" t="s">
        <v>396</v>
      </c>
      <c r="F173" s="479">
        <v>25.099999999999994</v>
      </c>
      <c r="G173" s="480" t="s">
        <v>397</v>
      </c>
      <c r="H173" s="169">
        <v>-70.229999999999933</v>
      </c>
      <c r="I173" s="480" t="s">
        <v>398</v>
      </c>
      <c r="J173" s="169">
        <v>-71.060000000000016</v>
      </c>
      <c r="K173" s="169">
        <v>-20.799999999999997</v>
      </c>
      <c r="L173" s="169">
        <v>-31.670000000000023</v>
      </c>
      <c r="M173" s="169">
        <v>-18.59</v>
      </c>
      <c r="N173" s="169"/>
    </row>
    <row r="174" spans="1:14" ht="24">
      <c r="A174" s="519"/>
      <c r="B174" s="514"/>
      <c r="C174" s="687" t="s">
        <v>245</v>
      </c>
      <c r="D174" s="479">
        <v>-28.290000000000013</v>
      </c>
      <c r="E174" s="480" t="s">
        <v>396</v>
      </c>
      <c r="F174" s="479">
        <v>12</v>
      </c>
      <c r="G174" s="480" t="s">
        <v>397</v>
      </c>
      <c r="H174" s="169">
        <v>-39.329999999999991</v>
      </c>
      <c r="I174" s="480" t="s">
        <v>398</v>
      </c>
      <c r="J174" s="169">
        <v>-0.96000000000002395</v>
      </c>
      <c r="K174" s="169">
        <v>3.9099999999999966</v>
      </c>
      <c r="L174" s="169">
        <v>5.7499999999999822</v>
      </c>
      <c r="M174" s="169">
        <v>-10.620000000000003</v>
      </c>
      <c r="N174" s="169"/>
    </row>
    <row r="175" spans="1:14" ht="24">
      <c r="A175" s="519"/>
      <c r="B175" s="514"/>
      <c r="C175" s="687" t="s">
        <v>246</v>
      </c>
      <c r="D175" s="479">
        <v>-40.969999999999985</v>
      </c>
      <c r="E175" s="480" t="s">
        <v>396</v>
      </c>
      <c r="F175" s="479">
        <v>6.5</v>
      </c>
      <c r="G175" s="480" t="s">
        <v>397</v>
      </c>
      <c r="H175" s="169">
        <v>-26.199999999999982</v>
      </c>
      <c r="I175" s="480" t="s">
        <v>398</v>
      </c>
      <c r="J175" s="169">
        <v>-21.270000000000007</v>
      </c>
      <c r="K175" s="169">
        <v>-1.980000000000004</v>
      </c>
      <c r="L175" s="169">
        <v>-6.7700000000000173</v>
      </c>
      <c r="M175" s="169">
        <v>-12.519999999999985</v>
      </c>
      <c r="N175" s="169"/>
    </row>
    <row r="176" spans="1:14" ht="24">
      <c r="A176" s="519"/>
      <c r="B176" s="514"/>
      <c r="C176" s="687" t="s">
        <v>247</v>
      </c>
      <c r="D176" s="479">
        <v>-36.489999999999981</v>
      </c>
      <c r="E176" s="480" t="s">
        <v>396</v>
      </c>
      <c r="F176" s="479">
        <v>8.7000000000000028</v>
      </c>
      <c r="G176" s="480" t="s">
        <v>397</v>
      </c>
      <c r="H176" s="169">
        <v>-10.799999999999997</v>
      </c>
      <c r="I176" s="480" t="s">
        <v>398</v>
      </c>
      <c r="J176" s="169">
        <v>-34.389999999999986</v>
      </c>
      <c r="K176" s="169">
        <v>-8</v>
      </c>
      <c r="L176" s="169">
        <v>-17.999999999999993</v>
      </c>
      <c r="M176" s="169">
        <v>-8.389999999999997</v>
      </c>
      <c r="N176" s="169"/>
    </row>
    <row r="177" spans="1:14" ht="24">
      <c r="A177" s="519"/>
      <c r="B177" s="514"/>
      <c r="C177" s="687" t="s">
        <v>248</v>
      </c>
      <c r="D177" s="479">
        <v>-29.130000000000042</v>
      </c>
      <c r="E177" s="480" t="s">
        <v>396</v>
      </c>
      <c r="F177" s="479">
        <v>21.900000000000006</v>
      </c>
      <c r="G177" s="480" t="s">
        <v>397</v>
      </c>
      <c r="H177" s="169">
        <v>-75.59000000000006</v>
      </c>
      <c r="I177" s="480" t="s">
        <v>398</v>
      </c>
      <c r="J177" s="169">
        <v>24.560000000000013</v>
      </c>
      <c r="K177" s="169">
        <v>14.14</v>
      </c>
      <c r="L177" s="169">
        <v>25.889999999999986</v>
      </c>
      <c r="M177" s="169">
        <v>-15.469999999999974</v>
      </c>
      <c r="N177" s="169"/>
    </row>
    <row r="178" spans="1:14" ht="24">
      <c r="A178" s="519"/>
      <c r="B178" s="515"/>
      <c r="C178" s="687" t="s">
        <v>249</v>
      </c>
      <c r="D178" s="479">
        <v>-33.99000000000008</v>
      </c>
      <c r="E178" s="480" t="s">
        <v>396</v>
      </c>
      <c r="F178" s="479">
        <v>13.399999999999977</v>
      </c>
      <c r="G178" s="480" t="s">
        <v>397</v>
      </c>
      <c r="H178" s="169">
        <v>-19.95000000000006</v>
      </c>
      <c r="I178" s="480" t="s">
        <v>398</v>
      </c>
      <c r="J178" s="169">
        <v>-27.44</v>
      </c>
      <c r="K178" s="169">
        <v>-3.6500000000000057</v>
      </c>
      <c r="L178" s="169">
        <v>-7.5300000000000082</v>
      </c>
      <c r="M178" s="169">
        <v>-16.259999999999987</v>
      </c>
      <c r="N178" s="169"/>
    </row>
  </sheetData>
  <mergeCells count="129">
    <mergeCell ref="B114:C114"/>
    <mergeCell ref="B130:C130"/>
    <mergeCell ref="B144:C144"/>
    <mergeCell ref="B153:C153"/>
    <mergeCell ref="B39:C39"/>
    <mergeCell ref="B54:C54"/>
    <mergeCell ref="B69:C69"/>
    <mergeCell ref="B82:C82"/>
    <mergeCell ref="B97:C97"/>
    <mergeCell ref="B165:C165"/>
    <mergeCell ref="B166:C166"/>
    <mergeCell ref="B167:C167"/>
    <mergeCell ref="B168:C168"/>
    <mergeCell ref="B170:B178"/>
    <mergeCell ref="B169:C169"/>
    <mergeCell ref="B160:C160"/>
    <mergeCell ref="B161:C161"/>
    <mergeCell ref="B162:C162"/>
    <mergeCell ref="B163:C163"/>
    <mergeCell ref="B164:C164"/>
    <mergeCell ref="B151:C151"/>
    <mergeCell ref="B152:C152"/>
    <mergeCell ref="B157:C157"/>
    <mergeCell ref="B158:C158"/>
    <mergeCell ref="B159:C159"/>
    <mergeCell ref="B126:C126"/>
    <mergeCell ref="B127:C127"/>
    <mergeCell ref="B128:C128"/>
    <mergeCell ref="B129:C129"/>
    <mergeCell ref="B135:C135"/>
    <mergeCell ref="B121:C121"/>
    <mergeCell ref="B122:C122"/>
    <mergeCell ref="B123:C123"/>
    <mergeCell ref="B124:C124"/>
    <mergeCell ref="B125:C125"/>
    <mergeCell ref="B103:C103"/>
    <mergeCell ref="B110:C110"/>
    <mergeCell ref="B111:C111"/>
    <mergeCell ref="B112:C112"/>
    <mergeCell ref="B113:C113"/>
    <mergeCell ref="B104:C104"/>
    <mergeCell ref="B93:C93"/>
    <mergeCell ref="B94:C94"/>
    <mergeCell ref="B95:C95"/>
    <mergeCell ref="B96:C96"/>
    <mergeCell ref="B102:C102"/>
    <mergeCell ref="B68:C68"/>
    <mergeCell ref="B76:C76"/>
    <mergeCell ref="B77:C77"/>
    <mergeCell ref="B78:C78"/>
    <mergeCell ref="B79:C79"/>
    <mergeCell ref="B63:C63"/>
    <mergeCell ref="B64:C64"/>
    <mergeCell ref="B65:C65"/>
    <mergeCell ref="B66:C66"/>
    <mergeCell ref="B67:C67"/>
    <mergeCell ref="B52:C52"/>
    <mergeCell ref="B53:C53"/>
    <mergeCell ref="B60:C60"/>
    <mergeCell ref="B61:C61"/>
    <mergeCell ref="B62:C62"/>
    <mergeCell ref="B47:C47"/>
    <mergeCell ref="B48:C48"/>
    <mergeCell ref="B49:C49"/>
    <mergeCell ref="B50:C50"/>
    <mergeCell ref="B51:C51"/>
    <mergeCell ref="A39:A53"/>
    <mergeCell ref="B40:B46"/>
    <mergeCell ref="A54:A68"/>
    <mergeCell ref="B55:B59"/>
    <mergeCell ref="A2:N2"/>
    <mergeCell ref="A4:C5"/>
    <mergeCell ref="D4:D5"/>
    <mergeCell ref="E4:F4"/>
    <mergeCell ref="G4:H4"/>
    <mergeCell ref="I4:M4"/>
    <mergeCell ref="N4:N5"/>
    <mergeCell ref="B17:C17"/>
    <mergeCell ref="B18:C18"/>
    <mergeCell ref="A6:C6"/>
    <mergeCell ref="B19:C19"/>
    <mergeCell ref="B7:C7"/>
    <mergeCell ref="A7:A18"/>
    <mergeCell ref="B8:B16"/>
    <mergeCell ref="A19:A30"/>
    <mergeCell ref="B20:B25"/>
    <mergeCell ref="A31:A38"/>
    <mergeCell ref="B32:B35"/>
    <mergeCell ref="B26:C26"/>
    <mergeCell ref="B27:C27"/>
    <mergeCell ref="B28:C28"/>
    <mergeCell ref="B29:C29"/>
    <mergeCell ref="B30:C30"/>
    <mergeCell ref="B31:C31"/>
    <mergeCell ref="B36:C36"/>
    <mergeCell ref="B37:C37"/>
    <mergeCell ref="B38:C38"/>
    <mergeCell ref="A169:A178"/>
    <mergeCell ref="A69:A81"/>
    <mergeCell ref="B70:B75"/>
    <mergeCell ref="A82:A96"/>
    <mergeCell ref="B83:B89"/>
    <mergeCell ref="A97:A103"/>
    <mergeCell ref="B98:B101"/>
    <mergeCell ref="A104:A113"/>
    <mergeCell ref="B105:B109"/>
    <mergeCell ref="A114:A129"/>
    <mergeCell ref="B115:B120"/>
    <mergeCell ref="B80:C80"/>
    <mergeCell ref="B81:C81"/>
    <mergeCell ref="B90:C90"/>
    <mergeCell ref="B91:C91"/>
    <mergeCell ref="B92:C92"/>
    <mergeCell ref="A130:A143"/>
    <mergeCell ref="B131:B134"/>
    <mergeCell ref="A144:A152"/>
    <mergeCell ref="B145:B148"/>
    <mergeCell ref="A153:A168"/>
    <mergeCell ref="B154:B156"/>
    <mergeCell ref="B136:C136"/>
    <mergeCell ref="B137:C137"/>
    <mergeCell ref="B138:C138"/>
    <mergeCell ref="B139:C139"/>
    <mergeCell ref="B140:C140"/>
    <mergeCell ref="B141:C141"/>
    <mergeCell ref="B142:C142"/>
    <mergeCell ref="B143:C143"/>
    <mergeCell ref="B149:C149"/>
    <mergeCell ref="B150:C150"/>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7"/>
  <sheetViews>
    <sheetView workbookViewId="0">
      <selection activeCell="A4" sqref="A4:A5"/>
    </sheetView>
  </sheetViews>
  <sheetFormatPr defaultRowHeight="14.25"/>
  <cols>
    <col min="1" max="1" width="10.5" style="425" customWidth="1"/>
    <col min="2" max="2" width="15.875" style="425" customWidth="1"/>
    <col min="3" max="3" width="8" style="473" customWidth="1"/>
    <col min="4" max="4" width="7.375" style="425" customWidth="1"/>
    <col min="5" max="5" width="8.5" style="425" customWidth="1"/>
    <col min="6" max="6" width="5.125" style="425" customWidth="1"/>
    <col min="7" max="7" width="4.875" style="425" customWidth="1"/>
    <col min="8" max="8" width="4.875" style="474" customWidth="1"/>
    <col min="9" max="10" width="4.375" style="474" customWidth="1"/>
    <col min="11" max="11" width="8.25" style="475" customWidth="1"/>
    <col min="12" max="12" width="9" style="476" customWidth="1"/>
    <col min="13" max="13" width="9" style="475" customWidth="1"/>
    <col min="14" max="14" width="7.5" style="475" customWidth="1"/>
    <col min="15" max="15" width="9.25" style="475" customWidth="1"/>
    <col min="16" max="16" width="9.375" style="475" customWidth="1"/>
    <col min="17" max="17" width="10.625" style="475" customWidth="1"/>
    <col min="18" max="18" width="10.25" style="476" customWidth="1"/>
    <col min="19" max="19" width="9" style="475" customWidth="1"/>
    <col min="20" max="20" width="10.625" style="475" customWidth="1"/>
    <col min="21" max="21" width="16.625" style="425" customWidth="1"/>
    <col min="22" max="22" width="10.5" style="425" customWidth="1"/>
    <col min="23" max="250" width="9" style="425"/>
    <col min="251" max="251" width="10.5" style="425" customWidth="1"/>
    <col min="252" max="252" width="15.875" style="425" customWidth="1"/>
    <col min="253" max="253" width="7.25" style="425" customWidth="1"/>
    <col min="254" max="255" width="7.375" style="425" customWidth="1"/>
    <col min="256" max="256" width="7.625" style="425" customWidth="1"/>
    <col min="257" max="261" width="0" style="425" hidden="1" customWidth="1"/>
    <col min="262" max="262" width="6.625" style="425" customWidth="1"/>
    <col min="263" max="265" width="9" style="425" customWidth="1"/>
    <col min="266" max="266" width="10.625" style="425" customWidth="1"/>
    <col min="267" max="267" width="9.375" style="425" customWidth="1"/>
    <col min="268" max="268" width="10.625" style="425" customWidth="1"/>
    <col min="269" max="269" width="10.25" style="425" customWidth="1"/>
    <col min="270" max="270" width="9" style="425" customWidth="1"/>
    <col min="271" max="272" width="10.625" style="425" customWidth="1"/>
    <col min="273" max="273" width="9.625" style="425" customWidth="1"/>
    <col min="274" max="274" width="9.25" style="425" customWidth="1"/>
    <col min="275" max="275" width="9" style="425" customWidth="1"/>
    <col min="276" max="276" width="11.5" style="425" customWidth="1"/>
    <col min="277" max="277" width="16.625" style="425" customWidth="1"/>
    <col min="278" max="278" width="10.5" style="425" customWidth="1"/>
    <col min="279" max="506" width="9" style="425"/>
    <col min="507" max="507" width="10.5" style="425" customWidth="1"/>
    <col min="508" max="508" width="15.875" style="425" customWidth="1"/>
    <col min="509" max="509" width="7.25" style="425" customWidth="1"/>
    <col min="510" max="511" width="7.375" style="425" customWidth="1"/>
    <col min="512" max="512" width="7.625" style="425" customWidth="1"/>
    <col min="513" max="517" width="0" style="425" hidden="1" customWidth="1"/>
    <col min="518" max="518" width="6.625" style="425" customWidth="1"/>
    <col min="519" max="521" width="9" style="425" customWidth="1"/>
    <col min="522" max="522" width="10.625" style="425" customWidth="1"/>
    <col min="523" max="523" width="9.375" style="425" customWidth="1"/>
    <col min="524" max="524" width="10.625" style="425" customWidth="1"/>
    <col min="525" max="525" width="10.25" style="425" customWidth="1"/>
    <col min="526" max="526" width="9" style="425" customWidth="1"/>
    <col min="527" max="528" width="10.625" style="425" customWidth="1"/>
    <col min="529" max="529" width="9.625" style="425" customWidth="1"/>
    <col min="530" max="530" width="9.25" style="425" customWidth="1"/>
    <col min="531" max="531" width="9" style="425" customWidth="1"/>
    <col min="532" max="532" width="11.5" style="425" customWidth="1"/>
    <col min="533" max="533" width="16.625" style="425" customWidth="1"/>
    <col min="534" max="534" width="10.5" style="425" customWidth="1"/>
    <col min="535" max="762" width="9" style="425"/>
    <col min="763" max="763" width="10.5" style="425" customWidth="1"/>
    <col min="764" max="764" width="15.875" style="425" customWidth="1"/>
    <col min="765" max="765" width="7.25" style="425" customWidth="1"/>
    <col min="766" max="767" width="7.375" style="425" customWidth="1"/>
    <col min="768" max="768" width="7.625" style="425" customWidth="1"/>
    <col min="769" max="773" width="0" style="425" hidden="1" customWidth="1"/>
    <col min="774" max="774" width="6.625" style="425" customWidth="1"/>
    <col min="775" max="777" width="9" style="425" customWidth="1"/>
    <col min="778" max="778" width="10.625" style="425" customWidth="1"/>
    <col min="779" max="779" width="9.375" style="425" customWidth="1"/>
    <col min="780" max="780" width="10.625" style="425" customWidth="1"/>
    <col min="781" max="781" width="10.25" style="425" customWidth="1"/>
    <col min="782" max="782" width="9" style="425" customWidth="1"/>
    <col min="783" max="784" width="10.625" style="425" customWidth="1"/>
    <col min="785" max="785" width="9.625" style="425" customWidth="1"/>
    <col min="786" max="786" width="9.25" style="425" customWidth="1"/>
    <col min="787" max="787" width="9" style="425" customWidth="1"/>
    <col min="788" max="788" width="11.5" style="425" customWidth="1"/>
    <col min="789" max="789" width="16.625" style="425" customWidth="1"/>
    <col min="790" max="790" width="10.5" style="425" customWidth="1"/>
    <col min="791" max="1018" width="9" style="425"/>
    <col min="1019" max="1019" width="10.5" style="425" customWidth="1"/>
    <col min="1020" max="1020" width="15.875" style="425" customWidth="1"/>
    <col min="1021" max="1021" width="7.25" style="425" customWidth="1"/>
    <col min="1022" max="1023" width="7.375" style="425" customWidth="1"/>
    <col min="1024" max="1024" width="7.625" style="425" customWidth="1"/>
    <col min="1025" max="1029" width="0" style="425" hidden="1" customWidth="1"/>
    <col min="1030" max="1030" width="6.625" style="425" customWidth="1"/>
    <col min="1031" max="1033" width="9" style="425" customWidth="1"/>
    <col min="1034" max="1034" width="10.625" style="425" customWidth="1"/>
    <col min="1035" max="1035" width="9.375" style="425" customWidth="1"/>
    <col min="1036" max="1036" width="10.625" style="425" customWidth="1"/>
    <col min="1037" max="1037" width="10.25" style="425" customWidth="1"/>
    <col min="1038" max="1038" width="9" style="425" customWidth="1"/>
    <col min="1039" max="1040" width="10.625" style="425" customWidth="1"/>
    <col min="1041" max="1041" width="9.625" style="425" customWidth="1"/>
    <col min="1042" max="1042" width="9.25" style="425" customWidth="1"/>
    <col min="1043" max="1043" width="9" style="425" customWidth="1"/>
    <col min="1044" max="1044" width="11.5" style="425" customWidth="1"/>
    <col min="1045" max="1045" width="16.625" style="425" customWidth="1"/>
    <col min="1046" max="1046" width="10.5" style="425" customWidth="1"/>
    <col min="1047" max="1274" width="9" style="425"/>
    <col min="1275" max="1275" width="10.5" style="425" customWidth="1"/>
    <col min="1276" max="1276" width="15.875" style="425" customWidth="1"/>
    <col min="1277" max="1277" width="7.25" style="425" customWidth="1"/>
    <col min="1278" max="1279" width="7.375" style="425" customWidth="1"/>
    <col min="1280" max="1280" width="7.625" style="425" customWidth="1"/>
    <col min="1281" max="1285" width="0" style="425" hidden="1" customWidth="1"/>
    <col min="1286" max="1286" width="6.625" style="425" customWidth="1"/>
    <col min="1287" max="1289" width="9" style="425" customWidth="1"/>
    <col min="1290" max="1290" width="10.625" style="425" customWidth="1"/>
    <col min="1291" max="1291" width="9.375" style="425" customWidth="1"/>
    <col min="1292" max="1292" width="10.625" style="425" customWidth="1"/>
    <col min="1293" max="1293" width="10.25" style="425" customWidth="1"/>
    <col min="1294" max="1294" width="9" style="425" customWidth="1"/>
    <col min="1295" max="1296" width="10.625" style="425" customWidth="1"/>
    <col min="1297" max="1297" width="9.625" style="425" customWidth="1"/>
    <col min="1298" max="1298" width="9.25" style="425" customWidth="1"/>
    <col min="1299" max="1299" width="9" style="425" customWidth="1"/>
    <col min="1300" max="1300" width="11.5" style="425" customWidth="1"/>
    <col min="1301" max="1301" width="16.625" style="425" customWidth="1"/>
    <col min="1302" max="1302" width="10.5" style="425" customWidth="1"/>
    <col min="1303" max="1530" width="9" style="425"/>
    <col min="1531" max="1531" width="10.5" style="425" customWidth="1"/>
    <col min="1532" max="1532" width="15.875" style="425" customWidth="1"/>
    <col min="1533" max="1533" width="7.25" style="425" customWidth="1"/>
    <col min="1534" max="1535" width="7.375" style="425" customWidth="1"/>
    <col min="1536" max="1536" width="7.625" style="425" customWidth="1"/>
    <col min="1537" max="1541" width="0" style="425" hidden="1" customWidth="1"/>
    <col min="1542" max="1542" width="6.625" style="425" customWidth="1"/>
    <col min="1543" max="1545" width="9" style="425" customWidth="1"/>
    <col min="1546" max="1546" width="10.625" style="425" customWidth="1"/>
    <col min="1547" max="1547" width="9.375" style="425" customWidth="1"/>
    <col min="1548" max="1548" width="10.625" style="425" customWidth="1"/>
    <col min="1549" max="1549" width="10.25" style="425" customWidth="1"/>
    <col min="1550" max="1550" width="9" style="425" customWidth="1"/>
    <col min="1551" max="1552" width="10.625" style="425" customWidth="1"/>
    <col min="1553" max="1553" width="9.625" style="425" customWidth="1"/>
    <col min="1554" max="1554" width="9.25" style="425" customWidth="1"/>
    <col min="1555" max="1555" width="9" style="425" customWidth="1"/>
    <col min="1556" max="1556" width="11.5" style="425" customWidth="1"/>
    <col min="1557" max="1557" width="16.625" style="425" customWidth="1"/>
    <col min="1558" max="1558" width="10.5" style="425" customWidth="1"/>
    <col min="1559" max="1786" width="9" style="425"/>
    <col min="1787" max="1787" width="10.5" style="425" customWidth="1"/>
    <col min="1788" max="1788" width="15.875" style="425" customWidth="1"/>
    <col min="1789" max="1789" width="7.25" style="425" customWidth="1"/>
    <col min="1790" max="1791" width="7.375" style="425" customWidth="1"/>
    <col min="1792" max="1792" width="7.625" style="425" customWidth="1"/>
    <col min="1793" max="1797" width="0" style="425" hidden="1" customWidth="1"/>
    <col min="1798" max="1798" width="6.625" style="425" customWidth="1"/>
    <col min="1799" max="1801" width="9" style="425" customWidth="1"/>
    <col min="1802" max="1802" width="10.625" style="425" customWidth="1"/>
    <col min="1803" max="1803" width="9.375" style="425" customWidth="1"/>
    <col min="1804" max="1804" width="10.625" style="425" customWidth="1"/>
    <col min="1805" max="1805" width="10.25" style="425" customWidth="1"/>
    <col min="1806" max="1806" width="9" style="425" customWidth="1"/>
    <col min="1807" max="1808" width="10.625" style="425" customWidth="1"/>
    <col min="1809" max="1809" width="9.625" style="425" customWidth="1"/>
    <col min="1810" max="1810" width="9.25" style="425" customWidth="1"/>
    <col min="1811" max="1811" width="9" style="425" customWidth="1"/>
    <col min="1812" max="1812" width="11.5" style="425" customWidth="1"/>
    <col min="1813" max="1813" width="16.625" style="425" customWidth="1"/>
    <col min="1814" max="1814" width="10.5" style="425" customWidth="1"/>
    <col min="1815" max="2042" width="9" style="425"/>
    <col min="2043" max="2043" width="10.5" style="425" customWidth="1"/>
    <col min="2044" max="2044" width="15.875" style="425" customWidth="1"/>
    <col min="2045" max="2045" width="7.25" style="425" customWidth="1"/>
    <col min="2046" max="2047" width="7.375" style="425" customWidth="1"/>
    <col min="2048" max="2048" width="7.625" style="425" customWidth="1"/>
    <col min="2049" max="2053" width="0" style="425" hidden="1" customWidth="1"/>
    <col min="2054" max="2054" width="6.625" style="425" customWidth="1"/>
    <col min="2055" max="2057" width="9" style="425" customWidth="1"/>
    <col min="2058" max="2058" width="10.625" style="425" customWidth="1"/>
    <col min="2059" max="2059" width="9.375" style="425" customWidth="1"/>
    <col min="2060" max="2060" width="10.625" style="425" customWidth="1"/>
    <col min="2061" max="2061" width="10.25" style="425" customWidth="1"/>
    <col min="2062" max="2062" width="9" style="425" customWidth="1"/>
    <col min="2063" max="2064" width="10.625" style="425" customWidth="1"/>
    <col min="2065" max="2065" width="9.625" style="425" customWidth="1"/>
    <col min="2066" max="2066" width="9.25" style="425" customWidth="1"/>
    <col min="2067" max="2067" width="9" style="425" customWidth="1"/>
    <col min="2068" max="2068" width="11.5" style="425" customWidth="1"/>
    <col min="2069" max="2069" width="16.625" style="425" customWidth="1"/>
    <col min="2070" max="2070" width="10.5" style="425" customWidth="1"/>
    <col min="2071" max="2298" width="9" style="425"/>
    <col min="2299" max="2299" width="10.5" style="425" customWidth="1"/>
    <col min="2300" max="2300" width="15.875" style="425" customWidth="1"/>
    <col min="2301" max="2301" width="7.25" style="425" customWidth="1"/>
    <col min="2302" max="2303" width="7.375" style="425" customWidth="1"/>
    <col min="2304" max="2304" width="7.625" style="425" customWidth="1"/>
    <col min="2305" max="2309" width="0" style="425" hidden="1" customWidth="1"/>
    <col min="2310" max="2310" width="6.625" style="425" customWidth="1"/>
    <col min="2311" max="2313" width="9" style="425" customWidth="1"/>
    <col min="2314" max="2314" width="10.625" style="425" customWidth="1"/>
    <col min="2315" max="2315" width="9.375" style="425" customWidth="1"/>
    <col min="2316" max="2316" width="10.625" style="425" customWidth="1"/>
    <col min="2317" max="2317" width="10.25" style="425" customWidth="1"/>
    <col min="2318" max="2318" width="9" style="425" customWidth="1"/>
    <col min="2319" max="2320" width="10.625" style="425" customWidth="1"/>
    <col min="2321" max="2321" width="9.625" style="425" customWidth="1"/>
    <col min="2322" max="2322" width="9.25" style="425" customWidth="1"/>
    <col min="2323" max="2323" width="9" style="425" customWidth="1"/>
    <col min="2324" max="2324" width="11.5" style="425" customWidth="1"/>
    <col min="2325" max="2325" width="16.625" style="425" customWidth="1"/>
    <col min="2326" max="2326" width="10.5" style="425" customWidth="1"/>
    <col min="2327" max="2554" width="9" style="425"/>
    <col min="2555" max="2555" width="10.5" style="425" customWidth="1"/>
    <col min="2556" max="2556" width="15.875" style="425" customWidth="1"/>
    <col min="2557" max="2557" width="7.25" style="425" customWidth="1"/>
    <col min="2558" max="2559" width="7.375" style="425" customWidth="1"/>
    <col min="2560" max="2560" width="7.625" style="425" customWidth="1"/>
    <col min="2561" max="2565" width="0" style="425" hidden="1" customWidth="1"/>
    <col min="2566" max="2566" width="6.625" style="425" customWidth="1"/>
    <col min="2567" max="2569" width="9" style="425" customWidth="1"/>
    <col min="2570" max="2570" width="10.625" style="425" customWidth="1"/>
    <col min="2571" max="2571" width="9.375" style="425" customWidth="1"/>
    <col min="2572" max="2572" width="10.625" style="425" customWidth="1"/>
    <col min="2573" max="2573" width="10.25" style="425" customWidth="1"/>
    <col min="2574" max="2574" width="9" style="425" customWidth="1"/>
    <col min="2575" max="2576" width="10.625" style="425" customWidth="1"/>
    <col min="2577" max="2577" width="9.625" style="425" customWidth="1"/>
    <col min="2578" max="2578" width="9.25" style="425" customWidth="1"/>
    <col min="2579" max="2579" width="9" style="425" customWidth="1"/>
    <col min="2580" max="2580" width="11.5" style="425" customWidth="1"/>
    <col min="2581" max="2581" width="16.625" style="425" customWidth="1"/>
    <col min="2582" max="2582" width="10.5" style="425" customWidth="1"/>
    <col min="2583" max="2810" width="9" style="425"/>
    <col min="2811" max="2811" width="10.5" style="425" customWidth="1"/>
    <col min="2812" max="2812" width="15.875" style="425" customWidth="1"/>
    <col min="2813" max="2813" width="7.25" style="425" customWidth="1"/>
    <col min="2814" max="2815" width="7.375" style="425" customWidth="1"/>
    <col min="2816" max="2816" width="7.625" style="425" customWidth="1"/>
    <col min="2817" max="2821" width="0" style="425" hidden="1" customWidth="1"/>
    <col min="2822" max="2822" width="6.625" style="425" customWidth="1"/>
    <col min="2823" max="2825" width="9" style="425" customWidth="1"/>
    <col min="2826" max="2826" width="10.625" style="425" customWidth="1"/>
    <col min="2827" max="2827" width="9.375" style="425" customWidth="1"/>
    <col min="2828" max="2828" width="10.625" style="425" customWidth="1"/>
    <col min="2829" max="2829" width="10.25" style="425" customWidth="1"/>
    <col min="2830" max="2830" width="9" style="425" customWidth="1"/>
    <col min="2831" max="2832" width="10.625" style="425" customWidth="1"/>
    <col min="2833" max="2833" width="9.625" style="425" customWidth="1"/>
    <col min="2834" max="2834" width="9.25" style="425" customWidth="1"/>
    <col min="2835" max="2835" width="9" style="425" customWidth="1"/>
    <col min="2836" max="2836" width="11.5" style="425" customWidth="1"/>
    <col min="2837" max="2837" width="16.625" style="425" customWidth="1"/>
    <col min="2838" max="2838" width="10.5" style="425" customWidth="1"/>
    <col min="2839" max="3066" width="9" style="425"/>
    <col min="3067" max="3067" width="10.5" style="425" customWidth="1"/>
    <col min="3068" max="3068" width="15.875" style="425" customWidth="1"/>
    <col min="3069" max="3069" width="7.25" style="425" customWidth="1"/>
    <col min="3070" max="3071" width="7.375" style="425" customWidth="1"/>
    <col min="3072" max="3072" width="7.625" style="425" customWidth="1"/>
    <col min="3073" max="3077" width="0" style="425" hidden="1" customWidth="1"/>
    <col min="3078" max="3078" width="6.625" style="425" customWidth="1"/>
    <col min="3079" max="3081" width="9" style="425" customWidth="1"/>
    <col min="3082" max="3082" width="10.625" style="425" customWidth="1"/>
    <col min="3083" max="3083" width="9.375" style="425" customWidth="1"/>
    <col min="3084" max="3084" width="10.625" style="425" customWidth="1"/>
    <col min="3085" max="3085" width="10.25" style="425" customWidth="1"/>
    <col min="3086" max="3086" width="9" style="425" customWidth="1"/>
    <col min="3087" max="3088" width="10.625" style="425" customWidth="1"/>
    <col min="3089" max="3089" width="9.625" style="425" customWidth="1"/>
    <col min="3090" max="3090" width="9.25" style="425" customWidth="1"/>
    <col min="3091" max="3091" width="9" style="425" customWidth="1"/>
    <col min="3092" max="3092" width="11.5" style="425" customWidth="1"/>
    <col min="3093" max="3093" width="16.625" style="425" customWidth="1"/>
    <col min="3094" max="3094" width="10.5" style="425" customWidth="1"/>
    <col min="3095" max="3322" width="9" style="425"/>
    <col min="3323" max="3323" width="10.5" style="425" customWidth="1"/>
    <col min="3324" max="3324" width="15.875" style="425" customWidth="1"/>
    <col min="3325" max="3325" width="7.25" style="425" customWidth="1"/>
    <col min="3326" max="3327" width="7.375" style="425" customWidth="1"/>
    <col min="3328" max="3328" width="7.625" style="425" customWidth="1"/>
    <col min="3329" max="3333" width="0" style="425" hidden="1" customWidth="1"/>
    <col min="3334" max="3334" width="6.625" style="425" customWidth="1"/>
    <col min="3335" max="3337" width="9" style="425" customWidth="1"/>
    <col min="3338" max="3338" width="10.625" style="425" customWidth="1"/>
    <col min="3339" max="3339" width="9.375" style="425" customWidth="1"/>
    <col min="3340" max="3340" width="10.625" style="425" customWidth="1"/>
    <col min="3341" max="3341" width="10.25" style="425" customWidth="1"/>
    <col min="3342" max="3342" width="9" style="425" customWidth="1"/>
    <col min="3343" max="3344" width="10.625" style="425" customWidth="1"/>
    <col min="3345" max="3345" width="9.625" style="425" customWidth="1"/>
    <col min="3346" max="3346" width="9.25" style="425" customWidth="1"/>
    <col min="3347" max="3347" width="9" style="425" customWidth="1"/>
    <col min="3348" max="3348" width="11.5" style="425" customWidth="1"/>
    <col min="3349" max="3349" width="16.625" style="425" customWidth="1"/>
    <col min="3350" max="3350" width="10.5" style="425" customWidth="1"/>
    <col min="3351" max="3578" width="9" style="425"/>
    <col min="3579" max="3579" width="10.5" style="425" customWidth="1"/>
    <col min="3580" max="3580" width="15.875" style="425" customWidth="1"/>
    <col min="3581" max="3581" width="7.25" style="425" customWidth="1"/>
    <col min="3582" max="3583" width="7.375" style="425" customWidth="1"/>
    <col min="3584" max="3584" width="7.625" style="425" customWidth="1"/>
    <col min="3585" max="3589" width="0" style="425" hidden="1" customWidth="1"/>
    <col min="3590" max="3590" width="6.625" style="425" customWidth="1"/>
    <col min="3591" max="3593" width="9" style="425" customWidth="1"/>
    <col min="3594" max="3594" width="10.625" style="425" customWidth="1"/>
    <col min="3595" max="3595" width="9.375" style="425" customWidth="1"/>
    <col min="3596" max="3596" width="10.625" style="425" customWidth="1"/>
    <col min="3597" max="3597" width="10.25" style="425" customWidth="1"/>
    <col min="3598" max="3598" width="9" style="425" customWidth="1"/>
    <col min="3599" max="3600" width="10.625" style="425" customWidth="1"/>
    <col min="3601" max="3601" width="9.625" style="425" customWidth="1"/>
    <col min="3602" max="3602" width="9.25" style="425" customWidth="1"/>
    <col min="3603" max="3603" width="9" style="425" customWidth="1"/>
    <col min="3604" max="3604" width="11.5" style="425" customWidth="1"/>
    <col min="3605" max="3605" width="16.625" style="425" customWidth="1"/>
    <col min="3606" max="3606" width="10.5" style="425" customWidth="1"/>
    <col min="3607" max="3834" width="9" style="425"/>
    <col min="3835" max="3835" width="10.5" style="425" customWidth="1"/>
    <col min="3836" max="3836" width="15.875" style="425" customWidth="1"/>
    <col min="3837" max="3837" width="7.25" style="425" customWidth="1"/>
    <col min="3838" max="3839" width="7.375" style="425" customWidth="1"/>
    <col min="3840" max="3840" width="7.625" style="425" customWidth="1"/>
    <col min="3841" max="3845" width="0" style="425" hidden="1" customWidth="1"/>
    <col min="3846" max="3846" width="6.625" style="425" customWidth="1"/>
    <col min="3847" max="3849" width="9" style="425" customWidth="1"/>
    <col min="3850" max="3850" width="10.625" style="425" customWidth="1"/>
    <col min="3851" max="3851" width="9.375" style="425" customWidth="1"/>
    <col min="3852" max="3852" width="10.625" style="425" customWidth="1"/>
    <col min="3853" max="3853" width="10.25" style="425" customWidth="1"/>
    <col min="3854" max="3854" width="9" style="425" customWidth="1"/>
    <col min="3855" max="3856" width="10.625" style="425" customWidth="1"/>
    <col min="3857" max="3857" width="9.625" style="425" customWidth="1"/>
    <col min="3858" max="3858" width="9.25" style="425" customWidth="1"/>
    <col min="3859" max="3859" width="9" style="425" customWidth="1"/>
    <col min="3860" max="3860" width="11.5" style="425" customWidth="1"/>
    <col min="3861" max="3861" width="16.625" style="425" customWidth="1"/>
    <col min="3862" max="3862" width="10.5" style="425" customWidth="1"/>
    <col min="3863" max="4090" width="9" style="425"/>
    <col min="4091" max="4091" width="10.5" style="425" customWidth="1"/>
    <col min="4092" max="4092" width="15.875" style="425" customWidth="1"/>
    <col min="4093" max="4093" width="7.25" style="425" customWidth="1"/>
    <col min="4094" max="4095" width="7.375" style="425" customWidth="1"/>
    <col min="4096" max="4096" width="7.625" style="425" customWidth="1"/>
    <col min="4097" max="4101" width="0" style="425" hidden="1" customWidth="1"/>
    <col min="4102" max="4102" width="6.625" style="425" customWidth="1"/>
    <col min="4103" max="4105" width="9" style="425" customWidth="1"/>
    <col min="4106" max="4106" width="10.625" style="425" customWidth="1"/>
    <col min="4107" max="4107" width="9.375" style="425" customWidth="1"/>
    <col min="4108" max="4108" width="10.625" style="425" customWidth="1"/>
    <col min="4109" max="4109" width="10.25" style="425" customWidth="1"/>
    <col min="4110" max="4110" width="9" style="425" customWidth="1"/>
    <col min="4111" max="4112" width="10.625" style="425" customWidth="1"/>
    <col min="4113" max="4113" width="9.625" style="425" customWidth="1"/>
    <col min="4114" max="4114" width="9.25" style="425" customWidth="1"/>
    <col min="4115" max="4115" width="9" style="425" customWidth="1"/>
    <col min="4116" max="4116" width="11.5" style="425" customWidth="1"/>
    <col min="4117" max="4117" width="16.625" style="425" customWidth="1"/>
    <col min="4118" max="4118" width="10.5" style="425" customWidth="1"/>
    <col min="4119" max="4346" width="9" style="425"/>
    <col min="4347" max="4347" width="10.5" style="425" customWidth="1"/>
    <col min="4348" max="4348" width="15.875" style="425" customWidth="1"/>
    <col min="4349" max="4349" width="7.25" style="425" customWidth="1"/>
    <col min="4350" max="4351" width="7.375" style="425" customWidth="1"/>
    <col min="4352" max="4352" width="7.625" style="425" customWidth="1"/>
    <col min="4353" max="4357" width="0" style="425" hidden="1" customWidth="1"/>
    <col min="4358" max="4358" width="6.625" style="425" customWidth="1"/>
    <col min="4359" max="4361" width="9" style="425" customWidth="1"/>
    <col min="4362" max="4362" width="10.625" style="425" customWidth="1"/>
    <col min="4363" max="4363" width="9.375" style="425" customWidth="1"/>
    <col min="4364" max="4364" width="10.625" style="425" customWidth="1"/>
    <col min="4365" max="4365" width="10.25" style="425" customWidth="1"/>
    <col min="4366" max="4366" width="9" style="425" customWidth="1"/>
    <col min="4367" max="4368" width="10.625" style="425" customWidth="1"/>
    <col min="4369" max="4369" width="9.625" style="425" customWidth="1"/>
    <col min="4370" max="4370" width="9.25" style="425" customWidth="1"/>
    <col min="4371" max="4371" width="9" style="425" customWidth="1"/>
    <col min="4372" max="4372" width="11.5" style="425" customWidth="1"/>
    <col min="4373" max="4373" width="16.625" style="425" customWidth="1"/>
    <col min="4374" max="4374" width="10.5" style="425" customWidth="1"/>
    <col min="4375" max="4602" width="9" style="425"/>
    <col min="4603" max="4603" width="10.5" style="425" customWidth="1"/>
    <col min="4604" max="4604" width="15.875" style="425" customWidth="1"/>
    <col min="4605" max="4605" width="7.25" style="425" customWidth="1"/>
    <col min="4606" max="4607" width="7.375" style="425" customWidth="1"/>
    <col min="4608" max="4608" width="7.625" style="425" customWidth="1"/>
    <col min="4609" max="4613" width="0" style="425" hidden="1" customWidth="1"/>
    <col min="4614" max="4614" width="6.625" style="425" customWidth="1"/>
    <col min="4615" max="4617" width="9" style="425" customWidth="1"/>
    <col min="4618" max="4618" width="10.625" style="425" customWidth="1"/>
    <col min="4619" max="4619" width="9.375" style="425" customWidth="1"/>
    <col min="4620" max="4620" width="10.625" style="425" customWidth="1"/>
    <col min="4621" max="4621" width="10.25" style="425" customWidth="1"/>
    <col min="4622" max="4622" width="9" style="425" customWidth="1"/>
    <col min="4623" max="4624" width="10.625" style="425" customWidth="1"/>
    <col min="4625" max="4625" width="9.625" style="425" customWidth="1"/>
    <col min="4626" max="4626" width="9.25" style="425" customWidth="1"/>
    <col min="4627" max="4627" width="9" style="425" customWidth="1"/>
    <col min="4628" max="4628" width="11.5" style="425" customWidth="1"/>
    <col min="4629" max="4629" width="16.625" style="425" customWidth="1"/>
    <col min="4630" max="4630" width="10.5" style="425" customWidth="1"/>
    <col min="4631" max="4858" width="9" style="425"/>
    <col min="4859" max="4859" width="10.5" style="425" customWidth="1"/>
    <col min="4860" max="4860" width="15.875" style="425" customWidth="1"/>
    <col min="4861" max="4861" width="7.25" style="425" customWidth="1"/>
    <col min="4862" max="4863" width="7.375" style="425" customWidth="1"/>
    <col min="4864" max="4864" width="7.625" style="425" customWidth="1"/>
    <col min="4865" max="4869" width="0" style="425" hidden="1" customWidth="1"/>
    <col min="4870" max="4870" width="6.625" style="425" customWidth="1"/>
    <col min="4871" max="4873" width="9" style="425" customWidth="1"/>
    <col min="4874" max="4874" width="10.625" style="425" customWidth="1"/>
    <col min="4875" max="4875" width="9.375" style="425" customWidth="1"/>
    <col min="4876" max="4876" width="10.625" style="425" customWidth="1"/>
    <col min="4877" max="4877" width="10.25" style="425" customWidth="1"/>
    <col min="4878" max="4878" width="9" style="425" customWidth="1"/>
    <col min="4879" max="4880" width="10.625" style="425" customWidth="1"/>
    <col min="4881" max="4881" width="9.625" style="425" customWidth="1"/>
    <col min="4882" max="4882" width="9.25" style="425" customWidth="1"/>
    <col min="4883" max="4883" width="9" style="425" customWidth="1"/>
    <col min="4884" max="4884" width="11.5" style="425" customWidth="1"/>
    <col min="4885" max="4885" width="16.625" style="425" customWidth="1"/>
    <col min="4886" max="4886" width="10.5" style="425" customWidth="1"/>
    <col min="4887" max="5114" width="9" style="425"/>
    <col min="5115" max="5115" width="10.5" style="425" customWidth="1"/>
    <col min="5116" max="5116" width="15.875" style="425" customWidth="1"/>
    <col min="5117" max="5117" width="7.25" style="425" customWidth="1"/>
    <col min="5118" max="5119" width="7.375" style="425" customWidth="1"/>
    <col min="5120" max="5120" width="7.625" style="425" customWidth="1"/>
    <col min="5121" max="5125" width="0" style="425" hidden="1" customWidth="1"/>
    <col min="5126" max="5126" width="6.625" style="425" customWidth="1"/>
    <col min="5127" max="5129" width="9" style="425" customWidth="1"/>
    <col min="5130" max="5130" width="10.625" style="425" customWidth="1"/>
    <col min="5131" max="5131" width="9.375" style="425" customWidth="1"/>
    <col min="5132" max="5132" width="10.625" style="425" customWidth="1"/>
    <col min="5133" max="5133" width="10.25" style="425" customWidth="1"/>
    <col min="5134" max="5134" width="9" style="425" customWidth="1"/>
    <col min="5135" max="5136" width="10.625" style="425" customWidth="1"/>
    <col min="5137" max="5137" width="9.625" style="425" customWidth="1"/>
    <col min="5138" max="5138" width="9.25" style="425" customWidth="1"/>
    <col min="5139" max="5139" width="9" style="425" customWidth="1"/>
    <col min="5140" max="5140" width="11.5" style="425" customWidth="1"/>
    <col min="5141" max="5141" width="16.625" style="425" customWidth="1"/>
    <col min="5142" max="5142" width="10.5" style="425" customWidth="1"/>
    <col min="5143" max="5370" width="9" style="425"/>
    <col min="5371" max="5371" width="10.5" style="425" customWidth="1"/>
    <col min="5372" max="5372" width="15.875" style="425" customWidth="1"/>
    <col min="5373" max="5373" width="7.25" style="425" customWidth="1"/>
    <col min="5374" max="5375" width="7.375" style="425" customWidth="1"/>
    <col min="5376" max="5376" width="7.625" style="425" customWidth="1"/>
    <col min="5377" max="5381" width="0" style="425" hidden="1" customWidth="1"/>
    <col min="5382" max="5382" width="6.625" style="425" customWidth="1"/>
    <col min="5383" max="5385" width="9" style="425" customWidth="1"/>
    <col min="5386" max="5386" width="10.625" style="425" customWidth="1"/>
    <col min="5387" max="5387" width="9.375" style="425" customWidth="1"/>
    <col min="5388" max="5388" width="10.625" style="425" customWidth="1"/>
    <col min="5389" max="5389" width="10.25" style="425" customWidth="1"/>
    <col min="5390" max="5390" width="9" style="425" customWidth="1"/>
    <col min="5391" max="5392" width="10.625" style="425" customWidth="1"/>
    <col min="5393" max="5393" width="9.625" style="425" customWidth="1"/>
    <col min="5394" max="5394" width="9.25" style="425" customWidth="1"/>
    <col min="5395" max="5395" width="9" style="425" customWidth="1"/>
    <col min="5396" max="5396" width="11.5" style="425" customWidth="1"/>
    <col min="5397" max="5397" width="16.625" style="425" customWidth="1"/>
    <col min="5398" max="5398" width="10.5" style="425" customWidth="1"/>
    <col min="5399" max="5626" width="9" style="425"/>
    <col min="5627" max="5627" width="10.5" style="425" customWidth="1"/>
    <col min="5628" max="5628" width="15.875" style="425" customWidth="1"/>
    <col min="5629" max="5629" width="7.25" style="425" customWidth="1"/>
    <col min="5630" max="5631" width="7.375" style="425" customWidth="1"/>
    <col min="5632" max="5632" width="7.625" style="425" customWidth="1"/>
    <col min="5633" max="5637" width="0" style="425" hidden="1" customWidth="1"/>
    <col min="5638" max="5638" width="6.625" style="425" customWidth="1"/>
    <col min="5639" max="5641" width="9" style="425" customWidth="1"/>
    <col min="5642" max="5642" width="10.625" style="425" customWidth="1"/>
    <col min="5643" max="5643" width="9.375" style="425" customWidth="1"/>
    <col min="5644" max="5644" width="10.625" style="425" customWidth="1"/>
    <col min="5645" max="5645" width="10.25" style="425" customWidth="1"/>
    <col min="5646" max="5646" width="9" style="425" customWidth="1"/>
    <col min="5647" max="5648" width="10.625" style="425" customWidth="1"/>
    <col min="5649" max="5649" width="9.625" style="425" customWidth="1"/>
    <col min="5650" max="5650" width="9.25" style="425" customWidth="1"/>
    <col min="5651" max="5651" width="9" style="425" customWidth="1"/>
    <col min="5652" max="5652" width="11.5" style="425" customWidth="1"/>
    <col min="5653" max="5653" width="16.625" style="425" customWidth="1"/>
    <col min="5654" max="5654" width="10.5" style="425" customWidth="1"/>
    <col min="5655" max="5882" width="9" style="425"/>
    <col min="5883" max="5883" width="10.5" style="425" customWidth="1"/>
    <col min="5884" max="5884" width="15.875" style="425" customWidth="1"/>
    <col min="5885" max="5885" width="7.25" style="425" customWidth="1"/>
    <col min="5886" max="5887" width="7.375" style="425" customWidth="1"/>
    <col min="5888" max="5888" width="7.625" style="425" customWidth="1"/>
    <col min="5889" max="5893" width="0" style="425" hidden="1" customWidth="1"/>
    <col min="5894" max="5894" width="6.625" style="425" customWidth="1"/>
    <col min="5895" max="5897" width="9" style="425" customWidth="1"/>
    <col min="5898" max="5898" width="10.625" style="425" customWidth="1"/>
    <col min="5899" max="5899" width="9.375" style="425" customWidth="1"/>
    <col min="5900" max="5900" width="10.625" style="425" customWidth="1"/>
    <col min="5901" max="5901" width="10.25" style="425" customWidth="1"/>
    <col min="5902" max="5902" width="9" style="425" customWidth="1"/>
    <col min="5903" max="5904" width="10.625" style="425" customWidth="1"/>
    <col min="5905" max="5905" width="9.625" style="425" customWidth="1"/>
    <col min="5906" max="5906" width="9.25" style="425" customWidth="1"/>
    <col min="5907" max="5907" width="9" style="425" customWidth="1"/>
    <col min="5908" max="5908" width="11.5" style="425" customWidth="1"/>
    <col min="5909" max="5909" width="16.625" style="425" customWidth="1"/>
    <col min="5910" max="5910" width="10.5" style="425" customWidth="1"/>
    <col min="5911" max="6138" width="9" style="425"/>
    <col min="6139" max="6139" width="10.5" style="425" customWidth="1"/>
    <col min="6140" max="6140" width="15.875" style="425" customWidth="1"/>
    <col min="6141" max="6141" width="7.25" style="425" customWidth="1"/>
    <col min="6142" max="6143" width="7.375" style="425" customWidth="1"/>
    <col min="6144" max="6144" width="7.625" style="425" customWidth="1"/>
    <col min="6145" max="6149" width="0" style="425" hidden="1" customWidth="1"/>
    <col min="6150" max="6150" width="6.625" style="425" customWidth="1"/>
    <col min="6151" max="6153" width="9" style="425" customWidth="1"/>
    <col min="6154" max="6154" width="10.625" style="425" customWidth="1"/>
    <col min="6155" max="6155" width="9.375" style="425" customWidth="1"/>
    <col min="6156" max="6156" width="10.625" style="425" customWidth="1"/>
    <col min="6157" max="6157" width="10.25" style="425" customWidth="1"/>
    <col min="6158" max="6158" width="9" style="425" customWidth="1"/>
    <col min="6159" max="6160" width="10.625" style="425" customWidth="1"/>
    <col min="6161" max="6161" width="9.625" style="425" customWidth="1"/>
    <col min="6162" max="6162" width="9.25" style="425" customWidth="1"/>
    <col min="6163" max="6163" width="9" style="425" customWidth="1"/>
    <col min="6164" max="6164" width="11.5" style="425" customWidth="1"/>
    <col min="6165" max="6165" width="16.625" style="425" customWidth="1"/>
    <col min="6166" max="6166" width="10.5" style="425" customWidth="1"/>
    <col min="6167" max="6394" width="9" style="425"/>
    <col min="6395" max="6395" width="10.5" style="425" customWidth="1"/>
    <col min="6396" max="6396" width="15.875" style="425" customWidth="1"/>
    <col min="6397" max="6397" width="7.25" style="425" customWidth="1"/>
    <col min="6398" max="6399" width="7.375" style="425" customWidth="1"/>
    <col min="6400" max="6400" width="7.625" style="425" customWidth="1"/>
    <col min="6401" max="6405" width="0" style="425" hidden="1" customWidth="1"/>
    <col min="6406" max="6406" width="6.625" style="425" customWidth="1"/>
    <col min="6407" max="6409" width="9" style="425" customWidth="1"/>
    <col min="6410" max="6410" width="10.625" style="425" customWidth="1"/>
    <col min="6411" max="6411" width="9.375" style="425" customWidth="1"/>
    <col min="6412" max="6412" width="10.625" style="425" customWidth="1"/>
    <col min="6413" max="6413" width="10.25" style="425" customWidth="1"/>
    <col min="6414" max="6414" width="9" style="425" customWidth="1"/>
    <col min="6415" max="6416" width="10.625" style="425" customWidth="1"/>
    <col min="6417" max="6417" width="9.625" style="425" customWidth="1"/>
    <col min="6418" max="6418" width="9.25" style="425" customWidth="1"/>
    <col min="6419" max="6419" width="9" style="425" customWidth="1"/>
    <col min="6420" max="6420" width="11.5" style="425" customWidth="1"/>
    <col min="6421" max="6421" width="16.625" style="425" customWidth="1"/>
    <col min="6422" max="6422" width="10.5" style="425" customWidth="1"/>
    <col min="6423" max="6650" width="9" style="425"/>
    <col min="6651" max="6651" width="10.5" style="425" customWidth="1"/>
    <col min="6652" max="6652" width="15.875" style="425" customWidth="1"/>
    <col min="6653" max="6653" width="7.25" style="425" customWidth="1"/>
    <col min="6654" max="6655" width="7.375" style="425" customWidth="1"/>
    <col min="6656" max="6656" width="7.625" style="425" customWidth="1"/>
    <col min="6657" max="6661" width="0" style="425" hidden="1" customWidth="1"/>
    <col min="6662" max="6662" width="6.625" style="425" customWidth="1"/>
    <col min="6663" max="6665" width="9" style="425" customWidth="1"/>
    <col min="6666" max="6666" width="10.625" style="425" customWidth="1"/>
    <col min="6667" max="6667" width="9.375" style="425" customWidth="1"/>
    <col min="6668" max="6668" width="10.625" style="425" customWidth="1"/>
    <col min="6669" max="6669" width="10.25" style="425" customWidth="1"/>
    <col min="6670" max="6670" width="9" style="425" customWidth="1"/>
    <col min="6671" max="6672" width="10.625" style="425" customWidth="1"/>
    <col min="6673" max="6673" width="9.625" style="425" customWidth="1"/>
    <col min="6674" max="6674" width="9.25" style="425" customWidth="1"/>
    <col min="6675" max="6675" width="9" style="425" customWidth="1"/>
    <col min="6676" max="6676" width="11.5" style="425" customWidth="1"/>
    <col min="6677" max="6677" width="16.625" style="425" customWidth="1"/>
    <col min="6678" max="6678" width="10.5" style="425" customWidth="1"/>
    <col min="6679" max="6906" width="9" style="425"/>
    <col min="6907" max="6907" width="10.5" style="425" customWidth="1"/>
    <col min="6908" max="6908" width="15.875" style="425" customWidth="1"/>
    <col min="6909" max="6909" width="7.25" style="425" customWidth="1"/>
    <col min="6910" max="6911" width="7.375" style="425" customWidth="1"/>
    <col min="6912" max="6912" width="7.625" style="425" customWidth="1"/>
    <col min="6913" max="6917" width="0" style="425" hidden="1" customWidth="1"/>
    <col min="6918" max="6918" width="6.625" style="425" customWidth="1"/>
    <col min="6919" max="6921" width="9" style="425" customWidth="1"/>
    <col min="6922" max="6922" width="10.625" style="425" customWidth="1"/>
    <col min="6923" max="6923" width="9.375" style="425" customWidth="1"/>
    <col min="6924" max="6924" width="10.625" style="425" customWidth="1"/>
    <col min="6925" max="6925" width="10.25" style="425" customWidth="1"/>
    <col min="6926" max="6926" width="9" style="425" customWidth="1"/>
    <col min="6927" max="6928" width="10.625" style="425" customWidth="1"/>
    <col min="6929" max="6929" width="9.625" style="425" customWidth="1"/>
    <col min="6930" max="6930" width="9.25" style="425" customWidth="1"/>
    <col min="6931" max="6931" width="9" style="425" customWidth="1"/>
    <col min="6932" max="6932" width="11.5" style="425" customWidth="1"/>
    <col min="6933" max="6933" width="16.625" style="425" customWidth="1"/>
    <col min="6934" max="6934" width="10.5" style="425" customWidth="1"/>
    <col min="6935" max="7162" width="9" style="425"/>
    <col min="7163" max="7163" width="10.5" style="425" customWidth="1"/>
    <col min="7164" max="7164" width="15.875" style="425" customWidth="1"/>
    <col min="7165" max="7165" width="7.25" style="425" customWidth="1"/>
    <col min="7166" max="7167" width="7.375" style="425" customWidth="1"/>
    <col min="7168" max="7168" width="7.625" style="425" customWidth="1"/>
    <col min="7169" max="7173" width="0" style="425" hidden="1" customWidth="1"/>
    <col min="7174" max="7174" width="6.625" style="425" customWidth="1"/>
    <col min="7175" max="7177" width="9" style="425" customWidth="1"/>
    <col min="7178" max="7178" width="10.625" style="425" customWidth="1"/>
    <col min="7179" max="7179" width="9.375" style="425" customWidth="1"/>
    <col min="7180" max="7180" width="10.625" style="425" customWidth="1"/>
    <col min="7181" max="7181" width="10.25" style="425" customWidth="1"/>
    <col min="7182" max="7182" width="9" style="425" customWidth="1"/>
    <col min="7183" max="7184" width="10.625" style="425" customWidth="1"/>
    <col min="7185" max="7185" width="9.625" style="425" customWidth="1"/>
    <col min="7186" max="7186" width="9.25" style="425" customWidth="1"/>
    <col min="7187" max="7187" width="9" style="425" customWidth="1"/>
    <col min="7188" max="7188" width="11.5" style="425" customWidth="1"/>
    <col min="7189" max="7189" width="16.625" style="425" customWidth="1"/>
    <col min="7190" max="7190" width="10.5" style="425" customWidth="1"/>
    <col min="7191" max="7418" width="9" style="425"/>
    <col min="7419" max="7419" width="10.5" style="425" customWidth="1"/>
    <col min="7420" max="7420" width="15.875" style="425" customWidth="1"/>
    <col min="7421" max="7421" width="7.25" style="425" customWidth="1"/>
    <col min="7422" max="7423" width="7.375" style="425" customWidth="1"/>
    <col min="7424" max="7424" width="7.625" style="425" customWidth="1"/>
    <col min="7425" max="7429" width="0" style="425" hidden="1" customWidth="1"/>
    <col min="7430" max="7430" width="6.625" style="425" customWidth="1"/>
    <col min="7431" max="7433" width="9" style="425" customWidth="1"/>
    <col min="7434" max="7434" width="10.625" style="425" customWidth="1"/>
    <col min="7435" max="7435" width="9.375" style="425" customWidth="1"/>
    <col min="7436" max="7436" width="10.625" style="425" customWidth="1"/>
    <col min="7437" max="7437" width="10.25" style="425" customWidth="1"/>
    <col min="7438" max="7438" width="9" style="425" customWidth="1"/>
    <col min="7439" max="7440" width="10.625" style="425" customWidth="1"/>
    <col min="7441" max="7441" width="9.625" style="425" customWidth="1"/>
    <col min="7442" max="7442" width="9.25" style="425" customWidth="1"/>
    <col min="7443" max="7443" width="9" style="425" customWidth="1"/>
    <col min="7444" max="7444" width="11.5" style="425" customWidth="1"/>
    <col min="7445" max="7445" width="16.625" style="425" customWidth="1"/>
    <col min="7446" max="7446" width="10.5" style="425" customWidth="1"/>
    <col min="7447" max="7674" width="9" style="425"/>
    <col min="7675" max="7675" width="10.5" style="425" customWidth="1"/>
    <col min="7676" max="7676" width="15.875" style="425" customWidth="1"/>
    <col min="7677" max="7677" width="7.25" style="425" customWidth="1"/>
    <col min="7678" max="7679" width="7.375" style="425" customWidth="1"/>
    <col min="7680" max="7680" width="7.625" style="425" customWidth="1"/>
    <col min="7681" max="7685" width="0" style="425" hidden="1" customWidth="1"/>
    <col min="7686" max="7686" width="6.625" style="425" customWidth="1"/>
    <col min="7687" max="7689" width="9" style="425" customWidth="1"/>
    <col min="7690" max="7690" width="10.625" style="425" customWidth="1"/>
    <col min="7691" max="7691" width="9.375" style="425" customWidth="1"/>
    <col min="7692" max="7692" width="10.625" style="425" customWidth="1"/>
    <col min="7693" max="7693" width="10.25" style="425" customWidth="1"/>
    <col min="7694" max="7694" width="9" style="425" customWidth="1"/>
    <col min="7695" max="7696" width="10.625" style="425" customWidth="1"/>
    <col min="7697" max="7697" width="9.625" style="425" customWidth="1"/>
    <col min="7698" max="7698" width="9.25" style="425" customWidth="1"/>
    <col min="7699" max="7699" width="9" style="425" customWidth="1"/>
    <col min="7700" max="7700" width="11.5" style="425" customWidth="1"/>
    <col min="7701" max="7701" width="16.625" style="425" customWidth="1"/>
    <col min="7702" max="7702" width="10.5" style="425" customWidth="1"/>
    <col min="7703" max="7930" width="9" style="425"/>
    <col min="7931" max="7931" width="10.5" style="425" customWidth="1"/>
    <col min="7932" max="7932" width="15.875" style="425" customWidth="1"/>
    <col min="7933" max="7933" width="7.25" style="425" customWidth="1"/>
    <col min="7934" max="7935" width="7.375" style="425" customWidth="1"/>
    <col min="7936" max="7936" width="7.625" style="425" customWidth="1"/>
    <col min="7937" max="7941" width="0" style="425" hidden="1" customWidth="1"/>
    <col min="7942" max="7942" width="6.625" style="425" customWidth="1"/>
    <col min="7943" max="7945" width="9" style="425" customWidth="1"/>
    <col min="7946" max="7946" width="10.625" style="425" customWidth="1"/>
    <col min="7947" max="7947" width="9.375" style="425" customWidth="1"/>
    <col min="7948" max="7948" width="10.625" style="425" customWidth="1"/>
    <col min="7949" max="7949" width="10.25" style="425" customWidth="1"/>
    <col min="7950" max="7950" width="9" style="425" customWidth="1"/>
    <col min="7951" max="7952" width="10.625" style="425" customWidth="1"/>
    <col min="7953" max="7953" width="9.625" style="425" customWidth="1"/>
    <col min="7954" max="7954" width="9.25" style="425" customWidth="1"/>
    <col min="7955" max="7955" width="9" style="425" customWidth="1"/>
    <col min="7956" max="7956" width="11.5" style="425" customWidth="1"/>
    <col min="7957" max="7957" width="16.625" style="425" customWidth="1"/>
    <col min="7958" max="7958" width="10.5" style="425" customWidth="1"/>
    <col min="7959" max="8186" width="9" style="425"/>
    <col min="8187" max="8187" width="10.5" style="425" customWidth="1"/>
    <col min="8188" max="8188" width="15.875" style="425" customWidth="1"/>
    <col min="8189" max="8189" width="7.25" style="425" customWidth="1"/>
    <col min="8190" max="8191" width="7.375" style="425" customWidth="1"/>
    <col min="8192" max="8192" width="7.625" style="425" customWidth="1"/>
    <col min="8193" max="8197" width="0" style="425" hidden="1" customWidth="1"/>
    <col min="8198" max="8198" width="6.625" style="425" customWidth="1"/>
    <col min="8199" max="8201" width="9" style="425" customWidth="1"/>
    <col min="8202" max="8202" width="10.625" style="425" customWidth="1"/>
    <col min="8203" max="8203" width="9.375" style="425" customWidth="1"/>
    <col min="8204" max="8204" width="10.625" style="425" customWidth="1"/>
    <col min="8205" max="8205" width="10.25" style="425" customWidth="1"/>
    <col min="8206" max="8206" width="9" style="425" customWidth="1"/>
    <col min="8207" max="8208" width="10.625" style="425" customWidth="1"/>
    <col min="8209" max="8209" width="9.625" style="425" customWidth="1"/>
    <col min="8210" max="8210" width="9.25" style="425" customWidth="1"/>
    <col min="8211" max="8211" width="9" style="425" customWidth="1"/>
    <col min="8212" max="8212" width="11.5" style="425" customWidth="1"/>
    <col min="8213" max="8213" width="16.625" style="425" customWidth="1"/>
    <col min="8214" max="8214" width="10.5" style="425" customWidth="1"/>
    <col min="8215" max="8442" width="9" style="425"/>
    <col min="8443" max="8443" width="10.5" style="425" customWidth="1"/>
    <col min="8444" max="8444" width="15.875" style="425" customWidth="1"/>
    <col min="8445" max="8445" width="7.25" style="425" customWidth="1"/>
    <col min="8446" max="8447" width="7.375" style="425" customWidth="1"/>
    <col min="8448" max="8448" width="7.625" style="425" customWidth="1"/>
    <col min="8449" max="8453" width="0" style="425" hidden="1" customWidth="1"/>
    <col min="8454" max="8454" width="6.625" style="425" customWidth="1"/>
    <col min="8455" max="8457" width="9" style="425" customWidth="1"/>
    <col min="8458" max="8458" width="10.625" style="425" customWidth="1"/>
    <col min="8459" max="8459" width="9.375" style="425" customWidth="1"/>
    <col min="8460" max="8460" width="10.625" style="425" customWidth="1"/>
    <col min="8461" max="8461" width="10.25" style="425" customWidth="1"/>
    <col min="8462" max="8462" width="9" style="425" customWidth="1"/>
    <col min="8463" max="8464" width="10.625" style="425" customWidth="1"/>
    <col min="8465" max="8465" width="9.625" style="425" customWidth="1"/>
    <col min="8466" max="8466" width="9.25" style="425" customWidth="1"/>
    <col min="8467" max="8467" width="9" style="425" customWidth="1"/>
    <col min="8468" max="8468" width="11.5" style="425" customWidth="1"/>
    <col min="8469" max="8469" width="16.625" style="425" customWidth="1"/>
    <col min="8470" max="8470" width="10.5" style="425" customWidth="1"/>
    <col min="8471" max="8698" width="9" style="425"/>
    <col min="8699" max="8699" width="10.5" style="425" customWidth="1"/>
    <col min="8700" max="8700" width="15.875" style="425" customWidth="1"/>
    <col min="8701" max="8701" width="7.25" style="425" customWidth="1"/>
    <col min="8702" max="8703" width="7.375" style="425" customWidth="1"/>
    <col min="8704" max="8704" width="7.625" style="425" customWidth="1"/>
    <col min="8705" max="8709" width="0" style="425" hidden="1" customWidth="1"/>
    <col min="8710" max="8710" width="6.625" style="425" customWidth="1"/>
    <col min="8711" max="8713" width="9" style="425" customWidth="1"/>
    <col min="8714" max="8714" width="10.625" style="425" customWidth="1"/>
    <col min="8715" max="8715" width="9.375" style="425" customWidth="1"/>
    <col min="8716" max="8716" width="10.625" style="425" customWidth="1"/>
    <col min="8717" max="8717" width="10.25" style="425" customWidth="1"/>
    <col min="8718" max="8718" width="9" style="425" customWidth="1"/>
    <col min="8719" max="8720" width="10.625" style="425" customWidth="1"/>
    <col min="8721" max="8721" width="9.625" style="425" customWidth="1"/>
    <col min="8722" max="8722" width="9.25" style="425" customWidth="1"/>
    <col min="8723" max="8723" width="9" style="425" customWidth="1"/>
    <col min="8724" max="8724" width="11.5" style="425" customWidth="1"/>
    <col min="8725" max="8725" width="16.625" style="425" customWidth="1"/>
    <col min="8726" max="8726" width="10.5" style="425" customWidth="1"/>
    <col min="8727" max="8954" width="9" style="425"/>
    <col min="8955" max="8955" width="10.5" style="425" customWidth="1"/>
    <col min="8956" max="8956" width="15.875" style="425" customWidth="1"/>
    <col min="8957" max="8957" width="7.25" style="425" customWidth="1"/>
    <col min="8958" max="8959" width="7.375" style="425" customWidth="1"/>
    <col min="8960" max="8960" width="7.625" style="425" customWidth="1"/>
    <col min="8961" max="8965" width="0" style="425" hidden="1" customWidth="1"/>
    <col min="8966" max="8966" width="6.625" style="425" customWidth="1"/>
    <col min="8967" max="8969" width="9" style="425" customWidth="1"/>
    <col min="8970" max="8970" width="10.625" style="425" customWidth="1"/>
    <col min="8971" max="8971" width="9.375" style="425" customWidth="1"/>
    <col min="8972" max="8972" width="10.625" style="425" customWidth="1"/>
    <col min="8973" max="8973" width="10.25" style="425" customWidth="1"/>
    <col min="8974" max="8974" width="9" style="425" customWidth="1"/>
    <col min="8975" max="8976" width="10.625" style="425" customWidth="1"/>
    <col min="8977" max="8977" width="9.625" style="425" customWidth="1"/>
    <col min="8978" max="8978" width="9.25" style="425" customWidth="1"/>
    <col min="8979" max="8979" width="9" style="425" customWidth="1"/>
    <col min="8980" max="8980" width="11.5" style="425" customWidth="1"/>
    <col min="8981" max="8981" width="16.625" style="425" customWidth="1"/>
    <col min="8982" max="8982" width="10.5" style="425" customWidth="1"/>
    <col min="8983" max="9210" width="9" style="425"/>
    <col min="9211" max="9211" width="10.5" style="425" customWidth="1"/>
    <col min="9212" max="9212" width="15.875" style="425" customWidth="1"/>
    <col min="9213" max="9213" width="7.25" style="425" customWidth="1"/>
    <col min="9214" max="9215" width="7.375" style="425" customWidth="1"/>
    <col min="9216" max="9216" width="7.625" style="425" customWidth="1"/>
    <col min="9217" max="9221" width="0" style="425" hidden="1" customWidth="1"/>
    <col min="9222" max="9222" width="6.625" style="425" customWidth="1"/>
    <col min="9223" max="9225" width="9" style="425" customWidth="1"/>
    <col min="9226" max="9226" width="10.625" style="425" customWidth="1"/>
    <col min="9227" max="9227" width="9.375" style="425" customWidth="1"/>
    <col min="9228" max="9228" width="10.625" style="425" customWidth="1"/>
    <col min="9229" max="9229" width="10.25" style="425" customWidth="1"/>
    <col min="9230" max="9230" width="9" style="425" customWidth="1"/>
    <col min="9231" max="9232" width="10.625" style="425" customWidth="1"/>
    <col min="9233" max="9233" width="9.625" style="425" customWidth="1"/>
    <col min="9234" max="9234" width="9.25" style="425" customWidth="1"/>
    <col min="9235" max="9235" width="9" style="425" customWidth="1"/>
    <col min="9236" max="9236" width="11.5" style="425" customWidth="1"/>
    <col min="9237" max="9237" width="16.625" style="425" customWidth="1"/>
    <col min="9238" max="9238" width="10.5" style="425" customWidth="1"/>
    <col min="9239" max="9466" width="9" style="425"/>
    <col min="9467" max="9467" width="10.5" style="425" customWidth="1"/>
    <col min="9468" max="9468" width="15.875" style="425" customWidth="1"/>
    <col min="9469" max="9469" width="7.25" style="425" customWidth="1"/>
    <col min="9470" max="9471" width="7.375" style="425" customWidth="1"/>
    <col min="9472" max="9472" width="7.625" style="425" customWidth="1"/>
    <col min="9473" max="9477" width="0" style="425" hidden="1" customWidth="1"/>
    <col min="9478" max="9478" width="6.625" style="425" customWidth="1"/>
    <col min="9479" max="9481" width="9" style="425" customWidth="1"/>
    <col min="9482" max="9482" width="10.625" style="425" customWidth="1"/>
    <col min="9483" max="9483" width="9.375" style="425" customWidth="1"/>
    <col min="9484" max="9484" width="10.625" style="425" customWidth="1"/>
    <col min="9485" max="9485" width="10.25" style="425" customWidth="1"/>
    <col min="9486" max="9486" width="9" style="425" customWidth="1"/>
    <col min="9487" max="9488" width="10.625" style="425" customWidth="1"/>
    <col min="9489" max="9489" width="9.625" style="425" customWidth="1"/>
    <col min="9490" max="9490" width="9.25" style="425" customWidth="1"/>
    <col min="9491" max="9491" width="9" style="425" customWidth="1"/>
    <col min="9492" max="9492" width="11.5" style="425" customWidth="1"/>
    <col min="9493" max="9493" width="16.625" style="425" customWidth="1"/>
    <col min="9494" max="9494" width="10.5" style="425" customWidth="1"/>
    <col min="9495" max="9722" width="9" style="425"/>
    <col min="9723" max="9723" width="10.5" style="425" customWidth="1"/>
    <col min="9724" max="9724" width="15.875" style="425" customWidth="1"/>
    <col min="9725" max="9725" width="7.25" style="425" customWidth="1"/>
    <col min="9726" max="9727" width="7.375" style="425" customWidth="1"/>
    <col min="9728" max="9728" width="7.625" style="425" customWidth="1"/>
    <col min="9729" max="9733" width="0" style="425" hidden="1" customWidth="1"/>
    <col min="9734" max="9734" width="6.625" style="425" customWidth="1"/>
    <col min="9735" max="9737" width="9" style="425" customWidth="1"/>
    <col min="9738" max="9738" width="10.625" style="425" customWidth="1"/>
    <col min="9739" max="9739" width="9.375" style="425" customWidth="1"/>
    <col min="9740" max="9740" width="10.625" style="425" customWidth="1"/>
    <col min="9741" max="9741" width="10.25" style="425" customWidth="1"/>
    <col min="9742" max="9742" width="9" style="425" customWidth="1"/>
    <col min="9743" max="9744" width="10.625" style="425" customWidth="1"/>
    <col min="9745" max="9745" width="9.625" style="425" customWidth="1"/>
    <col min="9746" max="9746" width="9.25" style="425" customWidth="1"/>
    <col min="9747" max="9747" width="9" style="425" customWidth="1"/>
    <col min="9748" max="9748" width="11.5" style="425" customWidth="1"/>
    <col min="9749" max="9749" width="16.625" style="425" customWidth="1"/>
    <col min="9750" max="9750" width="10.5" style="425" customWidth="1"/>
    <col min="9751" max="9978" width="9" style="425"/>
    <col min="9979" max="9979" width="10.5" style="425" customWidth="1"/>
    <col min="9980" max="9980" width="15.875" style="425" customWidth="1"/>
    <col min="9981" max="9981" width="7.25" style="425" customWidth="1"/>
    <col min="9982" max="9983" width="7.375" style="425" customWidth="1"/>
    <col min="9984" max="9984" width="7.625" style="425" customWidth="1"/>
    <col min="9985" max="9989" width="0" style="425" hidden="1" customWidth="1"/>
    <col min="9990" max="9990" width="6.625" style="425" customWidth="1"/>
    <col min="9991" max="9993" width="9" style="425" customWidth="1"/>
    <col min="9994" max="9994" width="10.625" style="425" customWidth="1"/>
    <col min="9995" max="9995" width="9.375" style="425" customWidth="1"/>
    <col min="9996" max="9996" width="10.625" style="425" customWidth="1"/>
    <col min="9997" max="9997" width="10.25" style="425" customWidth="1"/>
    <col min="9998" max="9998" width="9" style="425" customWidth="1"/>
    <col min="9999" max="10000" width="10.625" style="425" customWidth="1"/>
    <col min="10001" max="10001" width="9.625" style="425" customWidth="1"/>
    <col min="10002" max="10002" width="9.25" style="425" customWidth="1"/>
    <col min="10003" max="10003" width="9" style="425" customWidth="1"/>
    <col min="10004" max="10004" width="11.5" style="425" customWidth="1"/>
    <col min="10005" max="10005" width="16.625" style="425" customWidth="1"/>
    <col min="10006" max="10006" width="10.5" style="425" customWidth="1"/>
    <col min="10007" max="10234" width="9" style="425"/>
    <col min="10235" max="10235" width="10.5" style="425" customWidth="1"/>
    <col min="10236" max="10236" width="15.875" style="425" customWidth="1"/>
    <col min="10237" max="10237" width="7.25" style="425" customWidth="1"/>
    <col min="10238" max="10239" width="7.375" style="425" customWidth="1"/>
    <col min="10240" max="10240" width="7.625" style="425" customWidth="1"/>
    <col min="10241" max="10245" width="0" style="425" hidden="1" customWidth="1"/>
    <col min="10246" max="10246" width="6.625" style="425" customWidth="1"/>
    <col min="10247" max="10249" width="9" style="425" customWidth="1"/>
    <col min="10250" max="10250" width="10.625" style="425" customWidth="1"/>
    <col min="10251" max="10251" width="9.375" style="425" customWidth="1"/>
    <col min="10252" max="10252" width="10.625" style="425" customWidth="1"/>
    <col min="10253" max="10253" width="10.25" style="425" customWidth="1"/>
    <col min="10254" max="10254" width="9" style="425" customWidth="1"/>
    <col min="10255" max="10256" width="10.625" style="425" customWidth="1"/>
    <col min="10257" max="10257" width="9.625" style="425" customWidth="1"/>
    <col min="10258" max="10258" width="9.25" style="425" customWidth="1"/>
    <col min="10259" max="10259" width="9" style="425" customWidth="1"/>
    <col min="10260" max="10260" width="11.5" style="425" customWidth="1"/>
    <col min="10261" max="10261" width="16.625" style="425" customWidth="1"/>
    <col min="10262" max="10262" width="10.5" style="425" customWidth="1"/>
    <col min="10263" max="10490" width="9" style="425"/>
    <col min="10491" max="10491" width="10.5" style="425" customWidth="1"/>
    <col min="10492" max="10492" width="15.875" style="425" customWidth="1"/>
    <col min="10493" max="10493" width="7.25" style="425" customWidth="1"/>
    <col min="10494" max="10495" width="7.375" style="425" customWidth="1"/>
    <col min="10496" max="10496" width="7.625" style="425" customWidth="1"/>
    <col min="10497" max="10501" width="0" style="425" hidden="1" customWidth="1"/>
    <col min="10502" max="10502" width="6.625" style="425" customWidth="1"/>
    <col min="10503" max="10505" width="9" style="425" customWidth="1"/>
    <col min="10506" max="10506" width="10.625" style="425" customWidth="1"/>
    <col min="10507" max="10507" width="9.375" style="425" customWidth="1"/>
    <col min="10508" max="10508" width="10.625" style="425" customWidth="1"/>
    <col min="10509" max="10509" width="10.25" style="425" customWidth="1"/>
    <col min="10510" max="10510" width="9" style="425" customWidth="1"/>
    <col min="10511" max="10512" width="10.625" style="425" customWidth="1"/>
    <col min="10513" max="10513" width="9.625" style="425" customWidth="1"/>
    <col min="10514" max="10514" width="9.25" style="425" customWidth="1"/>
    <col min="10515" max="10515" width="9" style="425" customWidth="1"/>
    <col min="10516" max="10516" width="11.5" style="425" customWidth="1"/>
    <col min="10517" max="10517" width="16.625" style="425" customWidth="1"/>
    <col min="10518" max="10518" width="10.5" style="425" customWidth="1"/>
    <col min="10519" max="10746" width="9" style="425"/>
    <col min="10747" max="10747" width="10.5" style="425" customWidth="1"/>
    <col min="10748" max="10748" width="15.875" style="425" customWidth="1"/>
    <col min="10749" max="10749" width="7.25" style="425" customWidth="1"/>
    <col min="10750" max="10751" width="7.375" style="425" customWidth="1"/>
    <col min="10752" max="10752" width="7.625" style="425" customWidth="1"/>
    <col min="10753" max="10757" width="0" style="425" hidden="1" customWidth="1"/>
    <col min="10758" max="10758" width="6.625" style="425" customWidth="1"/>
    <col min="10759" max="10761" width="9" style="425" customWidth="1"/>
    <col min="10762" max="10762" width="10.625" style="425" customWidth="1"/>
    <col min="10763" max="10763" width="9.375" style="425" customWidth="1"/>
    <col min="10764" max="10764" width="10.625" style="425" customWidth="1"/>
    <col min="10765" max="10765" width="10.25" style="425" customWidth="1"/>
    <col min="10766" max="10766" width="9" style="425" customWidth="1"/>
    <col min="10767" max="10768" width="10.625" style="425" customWidth="1"/>
    <col min="10769" max="10769" width="9.625" style="425" customWidth="1"/>
    <col min="10770" max="10770" width="9.25" style="425" customWidth="1"/>
    <col min="10771" max="10771" width="9" style="425" customWidth="1"/>
    <col min="10772" max="10772" width="11.5" style="425" customWidth="1"/>
    <col min="10773" max="10773" width="16.625" style="425" customWidth="1"/>
    <col min="10774" max="10774" width="10.5" style="425" customWidth="1"/>
    <col min="10775" max="11002" width="9" style="425"/>
    <col min="11003" max="11003" width="10.5" style="425" customWidth="1"/>
    <col min="11004" max="11004" width="15.875" style="425" customWidth="1"/>
    <col min="11005" max="11005" width="7.25" style="425" customWidth="1"/>
    <col min="11006" max="11007" width="7.375" style="425" customWidth="1"/>
    <col min="11008" max="11008" width="7.625" style="425" customWidth="1"/>
    <col min="11009" max="11013" width="0" style="425" hidden="1" customWidth="1"/>
    <col min="11014" max="11014" width="6.625" style="425" customWidth="1"/>
    <col min="11015" max="11017" width="9" style="425" customWidth="1"/>
    <col min="11018" max="11018" width="10.625" style="425" customWidth="1"/>
    <col min="11019" max="11019" width="9.375" style="425" customWidth="1"/>
    <col min="11020" max="11020" width="10.625" style="425" customWidth="1"/>
    <col min="11021" max="11021" width="10.25" style="425" customWidth="1"/>
    <col min="11022" max="11022" width="9" style="425" customWidth="1"/>
    <col min="11023" max="11024" width="10.625" style="425" customWidth="1"/>
    <col min="11025" max="11025" width="9.625" style="425" customWidth="1"/>
    <col min="11026" max="11026" width="9.25" style="425" customWidth="1"/>
    <col min="11027" max="11027" width="9" style="425" customWidth="1"/>
    <col min="11028" max="11028" width="11.5" style="425" customWidth="1"/>
    <col min="11029" max="11029" width="16.625" style="425" customWidth="1"/>
    <col min="11030" max="11030" width="10.5" style="425" customWidth="1"/>
    <col min="11031" max="11258" width="9" style="425"/>
    <col min="11259" max="11259" width="10.5" style="425" customWidth="1"/>
    <col min="11260" max="11260" width="15.875" style="425" customWidth="1"/>
    <col min="11261" max="11261" width="7.25" style="425" customWidth="1"/>
    <col min="11262" max="11263" width="7.375" style="425" customWidth="1"/>
    <col min="11264" max="11264" width="7.625" style="425" customWidth="1"/>
    <col min="11265" max="11269" width="0" style="425" hidden="1" customWidth="1"/>
    <col min="11270" max="11270" width="6.625" style="425" customWidth="1"/>
    <col min="11271" max="11273" width="9" style="425" customWidth="1"/>
    <col min="11274" max="11274" width="10.625" style="425" customWidth="1"/>
    <col min="11275" max="11275" width="9.375" style="425" customWidth="1"/>
    <col min="11276" max="11276" width="10.625" style="425" customWidth="1"/>
    <col min="11277" max="11277" width="10.25" style="425" customWidth="1"/>
    <col min="11278" max="11278" width="9" style="425" customWidth="1"/>
    <col min="11279" max="11280" width="10.625" style="425" customWidth="1"/>
    <col min="11281" max="11281" width="9.625" style="425" customWidth="1"/>
    <col min="11282" max="11282" width="9.25" style="425" customWidth="1"/>
    <col min="11283" max="11283" width="9" style="425" customWidth="1"/>
    <col min="11284" max="11284" width="11.5" style="425" customWidth="1"/>
    <col min="11285" max="11285" width="16.625" style="425" customWidth="1"/>
    <col min="11286" max="11286" width="10.5" style="425" customWidth="1"/>
    <col min="11287" max="11514" width="9" style="425"/>
    <col min="11515" max="11515" width="10.5" style="425" customWidth="1"/>
    <col min="11516" max="11516" width="15.875" style="425" customWidth="1"/>
    <col min="11517" max="11517" width="7.25" style="425" customWidth="1"/>
    <col min="11518" max="11519" width="7.375" style="425" customWidth="1"/>
    <col min="11520" max="11520" width="7.625" style="425" customWidth="1"/>
    <col min="11521" max="11525" width="0" style="425" hidden="1" customWidth="1"/>
    <col min="11526" max="11526" width="6.625" style="425" customWidth="1"/>
    <col min="11527" max="11529" width="9" style="425" customWidth="1"/>
    <col min="11530" max="11530" width="10.625" style="425" customWidth="1"/>
    <col min="11531" max="11531" width="9.375" style="425" customWidth="1"/>
    <col min="11532" max="11532" width="10.625" style="425" customWidth="1"/>
    <col min="11533" max="11533" width="10.25" style="425" customWidth="1"/>
    <col min="11534" max="11534" width="9" style="425" customWidth="1"/>
    <col min="11535" max="11536" width="10.625" style="425" customWidth="1"/>
    <col min="11537" max="11537" width="9.625" style="425" customWidth="1"/>
    <col min="11538" max="11538" width="9.25" style="425" customWidth="1"/>
    <col min="11539" max="11539" width="9" style="425" customWidth="1"/>
    <col min="11540" max="11540" width="11.5" style="425" customWidth="1"/>
    <col min="11541" max="11541" width="16.625" style="425" customWidth="1"/>
    <col min="11542" max="11542" width="10.5" style="425" customWidth="1"/>
    <col min="11543" max="11770" width="9" style="425"/>
    <col min="11771" max="11771" width="10.5" style="425" customWidth="1"/>
    <col min="11772" max="11772" width="15.875" style="425" customWidth="1"/>
    <col min="11773" max="11773" width="7.25" style="425" customWidth="1"/>
    <col min="11774" max="11775" width="7.375" style="425" customWidth="1"/>
    <col min="11776" max="11776" width="7.625" style="425" customWidth="1"/>
    <col min="11777" max="11781" width="0" style="425" hidden="1" customWidth="1"/>
    <col min="11782" max="11782" width="6.625" style="425" customWidth="1"/>
    <col min="11783" max="11785" width="9" style="425" customWidth="1"/>
    <col min="11786" max="11786" width="10.625" style="425" customWidth="1"/>
    <col min="11787" max="11787" width="9.375" style="425" customWidth="1"/>
    <col min="11788" max="11788" width="10.625" style="425" customWidth="1"/>
    <col min="11789" max="11789" width="10.25" style="425" customWidth="1"/>
    <col min="11790" max="11790" width="9" style="425" customWidth="1"/>
    <col min="11791" max="11792" width="10.625" style="425" customWidth="1"/>
    <col min="11793" max="11793" width="9.625" style="425" customWidth="1"/>
    <col min="11794" max="11794" width="9.25" style="425" customWidth="1"/>
    <col min="11795" max="11795" width="9" style="425" customWidth="1"/>
    <col min="11796" max="11796" width="11.5" style="425" customWidth="1"/>
    <col min="11797" max="11797" width="16.625" style="425" customWidth="1"/>
    <col min="11798" max="11798" width="10.5" style="425" customWidth="1"/>
    <col min="11799" max="12026" width="9" style="425"/>
    <col min="12027" max="12027" width="10.5" style="425" customWidth="1"/>
    <col min="12028" max="12028" width="15.875" style="425" customWidth="1"/>
    <col min="12029" max="12029" width="7.25" style="425" customWidth="1"/>
    <col min="12030" max="12031" width="7.375" style="425" customWidth="1"/>
    <col min="12032" max="12032" width="7.625" style="425" customWidth="1"/>
    <col min="12033" max="12037" width="0" style="425" hidden="1" customWidth="1"/>
    <col min="12038" max="12038" width="6.625" style="425" customWidth="1"/>
    <col min="12039" max="12041" width="9" style="425" customWidth="1"/>
    <col min="12042" max="12042" width="10.625" style="425" customWidth="1"/>
    <col min="12043" max="12043" width="9.375" style="425" customWidth="1"/>
    <col min="12044" max="12044" width="10.625" style="425" customWidth="1"/>
    <col min="12045" max="12045" width="10.25" style="425" customWidth="1"/>
    <col min="12046" max="12046" width="9" style="425" customWidth="1"/>
    <col min="12047" max="12048" width="10.625" style="425" customWidth="1"/>
    <col min="12049" max="12049" width="9.625" style="425" customWidth="1"/>
    <col min="12050" max="12050" width="9.25" style="425" customWidth="1"/>
    <col min="12051" max="12051" width="9" style="425" customWidth="1"/>
    <col min="12052" max="12052" width="11.5" style="425" customWidth="1"/>
    <col min="12053" max="12053" width="16.625" style="425" customWidth="1"/>
    <col min="12054" max="12054" width="10.5" style="425" customWidth="1"/>
    <col min="12055" max="12282" width="9" style="425"/>
    <col min="12283" max="12283" width="10.5" style="425" customWidth="1"/>
    <col min="12284" max="12284" width="15.875" style="425" customWidth="1"/>
    <col min="12285" max="12285" width="7.25" style="425" customWidth="1"/>
    <col min="12286" max="12287" width="7.375" style="425" customWidth="1"/>
    <col min="12288" max="12288" width="7.625" style="425" customWidth="1"/>
    <col min="12289" max="12293" width="0" style="425" hidden="1" customWidth="1"/>
    <col min="12294" max="12294" width="6.625" style="425" customWidth="1"/>
    <col min="12295" max="12297" width="9" style="425" customWidth="1"/>
    <col min="12298" max="12298" width="10.625" style="425" customWidth="1"/>
    <col min="12299" max="12299" width="9.375" style="425" customWidth="1"/>
    <col min="12300" max="12300" width="10.625" style="425" customWidth="1"/>
    <col min="12301" max="12301" width="10.25" style="425" customWidth="1"/>
    <col min="12302" max="12302" width="9" style="425" customWidth="1"/>
    <col min="12303" max="12304" width="10.625" style="425" customWidth="1"/>
    <col min="12305" max="12305" width="9.625" style="425" customWidth="1"/>
    <col min="12306" max="12306" width="9.25" style="425" customWidth="1"/>
    <col min="12307" max="12307" width="9" style="425" customWidth="1"/>
    <col min="12308" max="12308" width="11.5" style="425" customWidth="1"/>
    <col min="12309" max="12309" width="16.625" style="425" customWidth="1"/>
    <col min="12310" max="12310" width="10.5" style="425" customWidth="1"/>
    <col min="12311" max="12538" width="9" style="425"/>
    <col min="12539" max="12539" width="10.5" style="425" customWidth="1"/>
    <col min="12540" max="12540" width="15.875" style="425" customWidth="1"/>
    <col min="12541" max="12541" width="7.25" style="425" customWidth="1"/>
    <col min="12542" max="12543" width="7.375" style="425" customWidth="1"/>
    <col min="12544" max="12544" width="7.625" style="425" customWidth="1"/>
    <col min="12545" max="12549" width="0" style="425" hidden="1" customWidth="1"/>
    <col min="12550" max="12550" width="6.625" style="425" customWidth="1"/>
    <col min="12551" max="12553" width="9" style="425" customWidth="1"/>
    <col min="12554" max="12554" width="10.625" style="425" customWidth="1"/>
    <col min="12555" max="12555" width="9.375" style="425" customWidth="1"/>
    <col min="12556" max="12556" width="10.625" style="425" customWidth="1"/>
    <col min="12557" max="12557" width="10.25" style="425" customWidth="1"/>
    <col min="12558" max="12558" width="9" style="425" customWidth="1"/>
    <col min="12559" max="12560" width="10.625" style="425" customWidth="1"/>
    <col min="12561" max="12561" width="9.625" style="425" customWidth="1"/>
    <col min="12562" max="12562" width="9.25" style="425" customWidth="1"/>
    <col min="12563" max="12563" width="9" style="425" customWidth="1"/>
    <col min="12564" max="12564" width="11.5" style="425" customWidth="1"/>
    <col min="12565" max="12565" width="16.625" style="425" customWidth="1"/>
    <col min="12566" max="12566" width="10.5" style="425" customWidth="1"/>
    <col min="12567" max="12794" width="9" style="425"/>
    <col min="12795" max="12795" width="10.5" style="425" customWidth="1"/>
    <col min="12796" max="12796" width="15.875" style="425" customWidth="1"/>
    <col min="12797" max="12797" width="7.25" style="425" customWidth="1"/>
    <col min="12798" max="12799" width="7.375" style="425" customWidth="1"/>
    <col min="12800" max="12800" width="7.625" style="425" customWidth="1"/>
    <col min="12801" max="12805" width="0" style="425" hidden="1" customWidth="1"/>
    <col min="12806" max="12806" width="6.625" style="425" customWidth="1"/>
    <col min="12807" max="12809" width="9" style="425" customWidth="1"/>
    <col min="12810" max="12810" width="10.625" style="425" customWidth="1"/>
    <col min="12811" max="12811" width="9.375" style="425" customWidth="1"/>
    <col min="12812" max="12812" width="10.625" style="425" customWidth="1"/>
    <col min="12813" max="12813" width="10.25" style="425" customWidth="1"/>
    <col min="12814" max="12814" width="9" style="425" customWidth="1"/>
    <col min="12815" max="12816" width="10.625" style="425" customWidth="1"/>
    <col min="12817" max="12817" width="9.625" style="425" customWidth="1"/>
    <col min="12818" max="12818" width="9.25" style="425" customWidth="1"/>
    <col min="12819" max="12819" width="9" style="425" customWidth="1"/>
    <col min="12820" max="12820" width="11.5" style="425" customWidth="1"/>
    <col min="12821" max="12821" width="16.625" style="425" customWidth="1"/>
    <col min="12822" max="12822" width="10.5" style="425" customWidth="1"/>
    <col min="12823" max="13050" width="9" style="425"/>
    <col min="13051" max="13051" width="10.5" style="425" customWidth="1"/>
    <col min="13052" max="13052" width="15.875" style="425" customWidth="1"/>
    <col min="13053" max="13053" width="7.25" style="425" customWidth="1"/>
    <col min="13054" max="13055" width="7.375" style="425" customWidth="1"/>
    <col min="13056" max="13056" width="7.625" style="425" customWidth="1"/>
    <col min="13057" max="13061" width="0" style="425" hidden="1" customWidth="1"/>
    <col min="13062" max="13062" width="6.625" style="425" customWidth="1"/>
    <col min="13063" max="13065" width="9" style="425" customWidth="1"/>
    <col min="13066" max="13066" width="10.625" style="425" customWidth="1"/>
    <col min="13067" max="13067" width="9.375" style="425" customWidth="1"/>
    <col min="13068" max="13068" width="10.625" style="425" customWidth="1"/>
    <col min="13069" max="13069" width="10.25" style="425" customWidth="1"/>
    <col min="13070" max="13070" width="9" style="425" customWidth="1"/>
    <col min="13071" max="13072" width="10.625" style="425" customWidth="1"/>
    <col min="13073" max="13073" width="9.625" style="425" customWidth="1"/>
    <col min="13074" max="13074" width="9.25" style="425" customWidth="1"/>
    <col min="13075" max="13075" width="9" style="425" customWidth="1"/>
    <col min="13076" max="13076" width="11.5" style="425" customWidth="1"/>
    <col min="13077" max="13077" width="16.625" style="425" customWidth="1"/>
    <col min="13078" max="13078" width="10.5" style="425" customWidth="1"/>
    <col min="13079" max="13306" width="9" style="425"/>
    <col min="13307" max="13307" width="10.5" style="425" customWidth="1"/>
    <col min="13308" max="13308" width="15.875" style="425" customWidth="1"/>
    <col min="13309" max="13309" width="7.25" style="425" customWidth="1"/>
    <col min="13310" max="13311" width="7.375" style="425" customWidth="1"/>
    <col min="13312" max="13312" width="7.625" style="425" customWidth="1"/>
    <col min="13313" max="13317" width="0" style="425" hidden="1" customWidth="1"/>
    <col min="13318" max="13318" width="6.625" style="425" customWidth="1"/>
    <col min="13319" max="13321" width="9" style="425" customWidth="1"/>
    <col min="13322" max="13322" width="10.625" style="425" customWidth="1"/>
    <col min="13323" max="13323" width="9.375" style="425" customWidth="1"/>
    <col min="13324" max="13324" width="10.625" style="425" customWidth="1"/>
    <col min="13325" max="13325" width="10.25" style="425" customWidth="1"/>
    <col min="13326" max="13326" width="9" style="425" customWidth="1"/>
    <col min="13327" max="13328" width="10.625" style="425" customWidth="1"/>
    <col min="13329" max="13329" width="9.625" style="425" customWidth="1"/>
    <col min="13330" max="13330" width="9.25" style="425" customWidth="1"/>
    <col min="13331" max="13331" width="9" style="425" customWidth="1"/>
    <col min="13332" max="13332" width="11.5" style="425" customWidth="1"/>
    <col min="13333" max="13333" width="16.625" style="425" customWidth="1"/>
    <col min="13334" max="13334" width="10.5" style="425" customWidth="1"/>
    <col min="13335" max="13562" width="9" style="425"/>
    <col min="13563" max="13563" width="10.5" style="425" customWidth="1"/>
    <col min="13564" max="13564" width="15.875" style="425" customWidth="1"/>
    <col min="13565" max="13565" width="7.25" style="425" customWidth="1"/>
    <col min="13566" max="13567" width="7.375" style="425" customWidth="1"/>
    <col min="13568" max="13568" width="7.625" style="425" customWidth="1"/>
    <col min="13569" max="13573" width="0" style="425" hidden="1" customWidth="1"/>
    <col min="13574" max="13574" width="6.625" style="425" customWidth="1"/>
    <col min="13575" max="13577" width="9" style="425" customWidth="1"/>
    <col min="13578" max="13578" width="10.625" style="425" customWidth="1"/>
    <col min="13579" max="13579" width="9.375" style="425" customWidth="1"/>
    <col min="13580" max="13580" width="10.625" style="425" customWidth="1"/>
    <col min="13581" max="13581" width="10.25" style="425" customWidth="1"/>
    <col min="13582" max="13582" width="9" style="425" customWidth="1"/>
    <col min="13583" max="13584" width="10.625" style="425" customWidth="1"/>
    <col min="13585" max="13585" width="9.625" style="425" customWidth="1"/>
    <col min="13586" max="13586" width="9.25" style="425" customWidth="1"/>
    <col min="13587" max="13587" width="9" style="425" customWidth="1"/>
    <col min="13588" max="13588" width="11.5" style="425" customWidth="1"/>
    <col min="13589" max="13589" width="16.625" style="425" customWidth="1"/>
    <col min="13590" max="13590" width="10.5" style="425" customWidth="1"/>
    <col min="13591" max="13818" width="9" style="425"/>
    <col min="13819" max="13819" width="10.5" style="425" customWidth="1"/>
    <col min="13820" max="13820" width="15.875" style="425" customWidth="1"/>
    <col min="13821" max="13821" width="7.25" style="425" customWidth="1"/>
    <col min="13822" max="13823" width="7.375" style="425" customWidth="1"/>
    <col min="13824" max="13824" width="7.625" style="425" customWidth="1"/>
    <col min="13825" max="13829" width="0" style="425" hidden="1" customWidth="1"/>
    <col min="13830" max="13830" width="6.625" style="425" customWidth="1"/>
    <col min="13831" max="13833" width="9" style="425" customWidth="1"/>
    <col min="13834" max="13834" width="10.625" style="425" customWidth="1"/>
    <col min="13835" max="13835" width="9.375" style="425" customWidth="1"/>
    <col min="13836" max="13836" width="10.625" style="425" customWidth="1"/>
    <col min="13837" max="13837" width="10.25" style="425" customWidth="1"/>
    <col min="13838" max="13838" width="9" style="425" customWidth="1"/>
    <col min="13839" max="13840" width="10.625" style="425" customWidth="1"/>
    <col min="13841" max="13841" width="9.625" style="425" customWidth="1"/>
    <col min="13842" max="13842" width="9.25" style="425" customWidth="1"/>
    <col min="13843" max="13843" width="9" style="425" customWidth="1"/>
    <col min="13844" max="13844" width="11.5" style="425" customWidth="1"/>
    <col min="13845" max="13845" width="16.625" style="425" customWidth="1"/>
    <col min="13846" max="13846" width="10.5" style="425" customWidth="1"/>
    <col min="13847" max="14074" width="9" style="425"/>
    <col min="14075" max="14075" width="10.5" style="425" customWidth="1"/>
    <col min="14076" max="14076" width="15.875" style="425" customWidth="1"/>
    <col min="14077" max="14077" width="7.25" style="425" customWidth="1"/>
    <col min="14078" max="14079" width="7.375" style="425" customWidth="1"/>
    <col min="14080" max="14080" width="7.625" style="425" customWidth="1"/>
    <col min="14081" max="14085" width="0" style="425" hidden="1" customWidth="1"/>
    <col min="14086" max="14086" width="6.625" style="425" customWidth="1"/>
    <col min="14087" max="14089" width="9" style="425" customWidth="1"/>
    <col min="14090" max="14090" width="10.625" style="425" customWidth="1"/>
    <col min="14091" max="14091" width="9.375" style="425" customWidth="1"/>
    <col min="14092" max="14092" width="10.625" style="425" customWidth="1"/>
    <col min="14093" max="14093" width="10.25" style="425" customWidth="1"/>
    <col min="14094" max="14094" width="9" style="425" customWidth="1"/>
    <col min="14095" max="14096" width="10.625" style="425" customWidth="1"/>
    <col min="14097" max="14097" width="9.625" style="425" customWidth="1"/>
    <col min="14098" max="14098" width="9.25" style="425" customWidth="1"/>
    <col min="14099" max="14099" width="9" style="425" customWidth="1"/>
    <col min="14100" max="14100" width="11.5" style="425" customWidth="1"/>
    <col min="14101" max="14101" width="16.625" style="425" customWidth="1"/>
    <col min="14102" max="14102" width="10.5" style="425" customWidth="1"/>
    <col min="14103" max="14330" width="9" style="425"/>
    <col min="14331" max="14331" width="10.5" style="425" customWidth="1"/>
    <col min="14332" max="14332" width="15.875" style="425" customWidth="1"/>
    <col min="14333" max="14333" width="7.25" style="425" customWidth="1"/>
    <col min="14334" max="14335" width="7.375" style="425" customWidth="1"/>
    <col min="14336" max="14336" width="7.625" style="425" customWidth="1"/>
    <col min="14337" max="14341" width="0" style="425" hidden="1" customWidth="1"/>
    <col min="14342" max="14342" width="6.625" style="425" customWidth="1"/>
    <col min="14343" max="14345" width="9" style="425" customWidth="1"/>
    <col min="14346" max="14346" width="10.625" style="425" customWidth="1"/>
    <col min="14347" max="14347" width="9.375" style="425" customWidth="1"/>
    <col min="14348" max="14348" width="10.625" style="425" customWidth="1"/>
    <col min="14349" max="14349" width="10.25" style="425" customWidth="1"/>
    <col min="14350" max="14350" width="9" style="425" customWidth="1"/>
    <col min="14351" max="14352" width="10.625" style="425" customWidth="1"/>
    <col min="14353" max="14353" width="9.625" style="425" customWidth="1"/>
    <col min="14354" max="14354" width="9.25" style="425" customWidth="1"/>
    <col min="14355" max="14355" width="9" style="425" customWidth="1"/>
    <col min="14356" max="14356" width="11.5" style="425" customWidth="1"/>
    <col min="14357" max="14357" width="16.625" style="425" customWidth="1"/>
    <col min="14358" max="14358" width="10.5" style="425" customWidth="1"/>
    <col min="14359" max="14586" width="9" style="425"/>
    <col min="14587" max="14587" width="10.5" style="425" customWidth="1"/>
    <col min="14588" max="14588" width="15.875" style="425" customWidth="1"/>
    <col min="14589" max="14589" width="7.25" style="425" customWidth="1"/>
    <col min="14590" max="14591" width="7.375" style="425" customWidth="1"/>
    <col min="14592" max="14592" width="7.625" style="425" customWidth="1"/>
    <col min="14593" max="14597" width="0" style="425" hidden="1" customWidth="1"/>
    <col min="14598" max="14598" width="6.625" style="425" customWidth="1"/>
    <col min="14599" max="14601" width="9" style="425" customWidth="1"/>
    <col min="14602" max="14602" width="10.625" style="425" customWidth="1"/>
    <col min="14603" max="14603" width="9.375" style="425" customWidth="1"/>
    <col min="14604" max="14604" width="10.625" style="425" customWidth="1"/>
    <col min="14605" max="14605" width="10.25" style="425" customWidth="1"/>
    <col min="14606" max="14606" width="9" style="425" customWidth="1"/>
    <col min="14607" max="14608" width="10.625" style="425" customWidth="1"/>
    <col min="14609" max="14609" width="9.625" style="425" customWidth="1"/>
    <col min="14610" max="14610" width="9.25" style="425" customWidth="1"/>
    <col min="14611" max="14611" width="9" style="425" customWidth="1"/>
    <col min="14612" max="14612" width="11.5" style="425" customWidth="1"/>
    <col min="14613" max="14613" width="16.625" style="425" customWidth="1"/>
    <col min="14614" max="14614" width="10.5" style="425" customWidth="1"/>
    <col min="14615" max="14842" width="9" style="425"/>
    <col min="14843" max="14843" width="10.5" style="425" customWidth="1"/>
    <col min="14844" max="14844" width="15.875" style="425" customWidth="1"/>
    <col min="14845" max="14845" width="7.25" style="425" customWidth="1"/>
    <col min="14846" max="14847" width="7.375" style="425" customWidth="1"/>
    <col min="14848" max="14848" width="7.625" style="425" customWidth="1"/>
    <col min="14849" max="14853" width="0" style="425" hidden="1" customWidth="1"/>
    <col min="14854" max="14854" width="6.625" style="425" customWidth="1"/>
    <col min="14855" max="14857" width="9" style="425" customWidth="1"/>
    <col min="14858" max="14858" width="10.625" style="425" customWidth="1"/>
    <col min="14859" max="14859" width="9.375" style="425" customWidth="1"/>
    <col min="14860" max="14860" width="10.625" style="425" customWidth="1"/>
    <col min="14861" max="14861" width="10.25" style="425" customWidth="1"/>
    <col min="14862" max="14862" width="9" style="425" customWidth="1"/>
    <col min="14863" max="14864" width="10.625" style="425" customWidth="1"/>
    <col min="14865" max="14865" width="9.625" style="425" customWidth="1"/>
    <col min="14866" max="14866" width="9.25" style="425" customWidth="1"/>
    <col min="14867" max="14867" width="9" style="425" customWidth="1"/>
    <col min="14868" max="14868" width="11.5" style="425" customWidth="1"/>
    <col min="14869" max="14869" width="16.625" style="425" customWidth="1"/>
    <col min="14870" max="14870" width="10.5" style="425" customWidth="1"/>
    <col min="14871" max="15098" width="9" style="425"/>
    <col min="15099" max="15099" width="10.5" style="425" customWidth="1"/>
    <col min="15100" max="15100" width="15.875" style="425" customWidth="1"/>
    <col min="15101" max="15101" width="7.25" style="425" customWidth="1"/>
    <col min="15102" max="15103" width="7.375" style="425" customWidth="1"/>
    <col min="15104" max="15104" width="7.625" style="425" customWidth="1"/>
    <col min="15105" max="15109" width="0" style="425" hidden="1" customWidth="1"/>
    <col min="15110" max="15110" width="6.625" style="425" customWidth="1"/>
    <col min="15111" max="15113" width="9" style="425" customWidth="1"/>
    <col min="15114" max="15114" width="10.625" style="425" customWidth="1"/>
    <col min="15115" max="15115" width="9.375" style="425" customWidth="1"/>
    <col min="15116" max="15116" width="10.625" style="425" customWidth="1"/>
    <col min="15117" max="15117" width="10.25" style="425" customWidth="1"/>
    <col min="15118" max="15118" width="9" style="425" customWidth="1"/>
    <col min="15119" max="15120" width="10.625" style="425" customWidth="1"/>
    <col min="15121" max="15121" width="9.625" style="425" customWidth="1"/>
    <col min="15122" max="15122" width="9.25" style="425" customWidth="1"/>
    <col min="15123" max="15123" width="9" style="425" customWidth="1"/>
    <col min="15124" max="15124" width="11.5" style="425" customWidth="1"/>
    <col min="15125" max="15125" width="16.625" style="425" customWidth="1"/>
    <col min="15126" max="15126" width="10.5" style="425" customWidth="1"/>
    <col min="15127" max="15354" width="9" style="425"/>
    <col min="15355" max="15355" width="10.5" style="425" customWidth="1"/>
    <col min="15356" max="15356" width="15.875" style="425" customWidth="1"/>
    <col min="15357" max="15357" width="7.25" style="425" customWidth="1"/>
    <col min="15358" max="15359" width="7.375" style="425" customWidth="1"/>
    <col min="15360" max="15360" width="7.625" style="425" customWidth="1"/>
    <col min="15361" max="15365" width="0" style="425" hidden="1" customWidth="1"/>
    <col min="15366" max="15366" width="6.625" style="425" customWidth="1"/>
    <col min="15367" max="15369" width="9" style="425" customWidth="1"/>
    <col min="15370" max="15370" width="10.625" style="425" customWidth="1"/>
    <col min="15371" max="15371" width="9.375" style="425" customWidth="1"/>
    <col min="15372" max="15372" width="10.625" style="425" customWidth="1"/>
    <col min="15373" max="15373" width="10.25" style="425" customWidth="1"/>
    <col min="15374" max="15374" width="9" style="425" customWidth="1"/>
    <col min="15375" max="15376" width="10.625" style="425" customWidth="1"/>
    <col min="15377" max="15377" width="9.625" style="425" customWidth="1"/>
    <col min="15378" max="15378" width="9.25" style="425" customWidth="1"/>
    <col min="15379" max="15379" width="9" style="425" customWidth="1"/>
    <col min="15380" max="15380" width="11.5" style="425" customWidth="1"/>
    <col min="15381" max="15381" width="16.625" style="425" customWidth="1"/>
    <col min="15382" max="15382" width="10.5" style="425" customWidth="1"/>
    <col min="15383" max="15610" width="9" style="425"/>
    <col min="15611" max="15611" width="10.5" style="425" customWidth="1"/>
    <col min="15612" max="15612" width="15.875" style="425" customWidth="1"/>
    <col min="15613" max="15613" width="7.25" style="425" customWidth="1"/>
    <col min="15614" max="15615" width="7.375" style="425" customWidth="1"/>
    <col min="15616" max="15616" width="7.625" style="425" customWidth="1"/>
    <col min="15617" max="15621" width="0" style="425" hidden="1" customWidth="1"/>
    <col min="15622" max="15622" width="6.625" style="425" customWidth="1"/>
    <col min="15623" max="15625" width="9" style="425" customWidth="1"/>
    <col min="15626" max="15626" width="10.625" style="425" customWidth="1"/>
    <col min="15627" max="15627" width="9.375" style="425" customWidth="1"/>
    <col min="15628" max="15628" width="10.625" style="425" customWidth="1"/>
    <col min="15629" max="15629" width="10.25" style="425" customWidth="1"/>
    <col min="15630" max="15630" width="9" style="425" customWidth="1"/>
    <col min="15631" max="15632" width="10.625" style="425" customWidth="1"/>
    <col min="15633" max="15633" width="9.625" style="425" customWidth="1"/>
    <col min="15634" max="15634" width="9.25" style="425" customWidth="1"/>
    <col min="15635" max="15635" width="9" style="425" customWidth="1"/>
    <col min="15636" max="15636" width="11.5" style="425" customWidth="1"/>
    <col min="15637" max="15637" width="16.625" style="425" customWidth="1"/>
    <col min="15638" max="15638" width="10.5" style="425" customWidth="1"/>
    <col min="15639" max="15866" width="9" style="425"/>
    <col min="15867" max="15867" width="10.5" style="425" customWidth="1"/>
    <col min="15868" max="15868" width="15.875" style="425" customWidth="1"/>
    <col min="15869" max="15869" width="7.25" style="425" customWidth="1"/>
    <col min="15870" max="15871" width="7.375" style="425" customWidth="1"/>
    <col min="15872" max="15872" width="7.625" style="425" customWidth="1"/>
    <col min="15873" max="15877" width="0" style="425" hidden="1" customWidth="1"/>
    <col min="15878" max="15878" width="6.625" style="425" customWidth="1"/>
    <col min="15879" max="15881" width="9" style="425" customWidth="1"/>
    <col min="15882" max="15882" width="10.625" style="425" customWidth="1"/>
    <col min="15883" max="15883" width="9.375" style="425" customWidth="1"/>
    <col min="15884" max="15884" width="10.625" style="425" customWidth="1"/>
    <col min="15885" max="15885" width="10.25" style="425" customWidth="1"/>
    <col min="15886" max="15886" width="9" style="425" customWidth="1"/>
    <col min="15887" max="15888" width="10.625" style="425" customWidth="1"/>
    <col min="15889" max="15889" width="9.625" style="425" customWidth="1"/>
    <col min="15890" max="15890" width="9.25" style="425" customWidth="1"/>
    <col min="15891" max="15891" width="9" style="425" customWidth="1"/>
    <col min="15892" max="15892" width="11.5" style="425" customWidth="1"/>
    <col min="15893" max="15893" width="16.625" style="425" customWidth="1"/>
    <col min="15894" max="15894" width="10.5" style="425" customWidth="1"/>
    <col min="15895" max="16122" width="9" style="425"/>
    <col min="16123" max="16123" width="10.5" style="425" customWidth="1"/>
    <col min="16124" max="16124" width="15.875" style="425" customWidth="1"/>
    <col min="16125" max="16125" width="7.25" style="425" customWidth="1"/>
    <col min="16126" max="16127" width="7.375" style="425" customWidth="1"/>
    <col min="16128" max="16128" width="7.625" style="425" customWidth="1"/>
    <col min="16129" max="16133" width="0" style="425" hidden="1" customWidth="1"/>
    <col min="16134" max="16134" width="6.625" style="425" customWidth="1"/>
    <col min="16135" max="16137" width="9" style="425" customWidth="1"/>
    <col min="16138" max="16138" width="10.625" style="425" customWidth="1"/>
    <col min="16139" max="16139" width="9.375" style="425" customWidth="1"/>
    <col min="16140" max="16140" width="10.625" style="425" customWidth="1"/>
    <col min="16141" max="16141" width="10.25" style="425" customWidth="1"/>
    <col min="16142" max="16142" width="9" style="425" customWidth="1"/>
    <col min="16143" max="16144" width="10.625" style="425" customWidth="1"/>
    <col min="16145" max="16145" width="9.625" style="425" customWidth="1"/>
    <col min="16146" max="16146" width="9.25" style="425" customWidth="1"/>
    <col min="16147" max="16147" width="9" style="425" customWidth="1"/>
    <col min="16148" max="16148" width="11.5" style="425" customWidth="1"/>
    <col min="16149" max="16149" width="16.625" style="425" customWidth="1"/>
    <col min="16150" max="16150" width="10.5" style="425" customWidth="1"/>
    <col min="16151" max="16384" width="9" style="425"/>
  </cols>
  <sheetData>
    <row r="1" spans="1:21" ht="23.25" customHeight="1">
      <c r="A1" s="486" t="s">
        <v>369</v>
      </c>
    </row>
    <row r="2" spans="1:21" ht="21" customHeight="1">
      <c r="A2" s="541" t="s">
        <v>370</v>
      </c>
      <c r="B2" s="541"/>
      <c r="C2" s="541"/>
      <c r="D2" s="541"/>
      <c r="E2" s="541"/>
      <c r="F2" s="541"/>
      <c r="G2" s="541"/>
      <c r="H2" s="541"/>
      <c r="I2" s="541"/>
      <c r="J2" s="541"/>
      <c r="K2" s="541"/>
      <c r="L2" s="541"/>
      <c r="M2" s="541"/>
      <c r="N2" s="541"/>
      <c r="O2" s="541"/>
      <c r="P2" s="541"/>
      <c r="Q2" s="541"/>
      <c r="R2" s="541"/>
      <c r="S2" s="541"/>
      <c r="T2" s="541"/>
      <c r="U2" s="424"/>
    </row>
    <row r="3" spans="1:21" ht="21.75" customHeight="1">
      <c r="A3" s="541"/>
      <c r="B3" s="541"/>
      <c r="C3" s="541"/>
      <c r="D3" s="541"/>
      <c r="E3" s="541"/>
      <c r="F3" s="541"/>
      <c r="G3" s="541"/>
      <c r="H3" s="541"/>
      <c r="I3" s="541"/>
      <c r="J3" s="541"/>
      <c r="K3" s="541"/>
      <c r="L3" s="541"/>
      <c r="M3" s="541"/>
      <c r="N3" s="541"/>
      <c r="O3" s="541"/>
      <c r="P3" s="541"/>
      <c r="Q3" s="541"/>
      <c r="R3" s="541"/>
      <c r="S3" s="541"/>
      <c r="T3" s="541"/>
      <c r="U3" s="424"/>
    </row>
    <row r="4" spans="1:21" ht="29.25" customHeight="1">
      <c r="A4" s="542" t="s">
        <v>308</v>
      </c>
      <c r="B4" s="542" t="s">
        <v>309</v>
      </c>
      <c r="C4" s="542" t="s">
        <v>310</v>
      </c>
      <c r="D4" s="543" t="s">
        <v>302</v>
      </c>
      <c r="E4" s="542" t="s">
        <v>311</v>
      </c>
      <c r="F4" s="544" t="s">
        <v>312</v>
      </c>
      <c r="G4" s="544"/>
      <c r="H4" s="545"/>
      <c r="I4" s="545"/>
      <c r="J4" s="545"/>
      <c r="K4" s="546" t="s">
        <v>313</v>
      </c>
      <c r="L4" s="537"/>
      <c r="M4" s="546"/>
      <c r="N4" s="546"/>
      <c r="O4" s="546"/>
      <c r="P4" s="537" t="s">
        <v>314</v>
      </c>
      <c r="Q4" s="537" t="s">
        <v>367</v>
      </c>
      <c r="R4" s="537"/>
      <c r="S4" s="537"/>
      <c r="T4" s="537" t="s">
        <v>368</v>
      </c>
      <c r="U4" s="426"/>
    </row>
    <row r="5" spans="1:21" ht="54" customHeight="1">
      <c r="A5" s="542"/>
      <c r="B5" s="542"/>
      <c r="C5" s="542"/>
      <c r="D5" s="543"/>
      <c r="E5" s="542"/>
      <c r="F5" s="275" t="s">
        <v>84</v>
      </c>
      <c r="G5" s="275" t="s">
        <v>92</v>
      </c>
      <c r="H5" s="276" t="s">
        <v>85</v>
      </c>
      <c r="I5" s="276" t="s">
        <v>86</v>
      </c>
      <c r="J5" s="276" t="s">
        <v>87</v>
      </c>
      <c r="K5" s="277" t="s">
        <v>83</v>
      </c>
      <c r="L5" s="278" t="s">
        <v>84</v>
      </c>
      <c r="M5" s="277" t="s">
        <v>85</v>
      </c>
      <c r="N5" s="277" t="s">
        <v>86</v>
      </c>
      <c r="O5" s="277" t="s">
        <v>87</v>
      </c>
      <c r="P5" s="537"/>
      <c r="Q5" s="277" t="s">
        <v>83</v>
      </c>
      <c r="R5" s="427" t="s">
        <v>84</v>
      </c>
      <c r="S5" s="277" t="s">
        <v>85</v>
      </c>
      <c r="T5" s="537"/>
      <c r="U5" s="428"/>
    </row>
    <row r="6" spans="1:21" s="183" customFormat="1" ht="20.100000000000001" hidden="1" customHeight="1">
      <c r="A6" s="275"/>
      <c r="B6" s="275"/>
      <c r="C6" s="275"/>
      <c r="D6" s="279"/>
      <c r="E6" s="275"/>
      <c r="F6" s="275"/>
      <c r="G6" s="275"/>
      <c r="H6" s="276"/>
      <c r="I6" s="276"/>
      <c r="J6" s="276"/>
      <c r="K6" s="277"/>
      <c r="L6" s="278"/>
      <c r="M6" s="277"/>
      <c r="N6" s="277"/>
      <c r="O6" s="277"/>
      <c r="P6" s="427"/>
      <c r="Q6" s="277"/>
      <c r="R6" s="427"/>
      <c r="S6" s="277"/>
      <c r="T6" s="427"/>
      <c r="U6" s="428"/>
    </row>
    <row r="7" spans="1:21" s="438" customFormat="1" ht="20.100000000000001" customHeight="1">
      <c r="A7" s="538" t="s">
        <v>315</v>
      </c>
      <c r="B7" s="539"/>
      <c r="C7" s="435">
        <v>2272070</v>
      </c>
      <c r="D7" s="434"/>
      <c r="E7" s="434">
        <v>230002</v>
      </c>
      <c r="F7" s="434"/>
      <c r="G7" s="434"/>
      <c r="H7" s="436"/>
      <c r="I7" s="436"/>
      <c r="J7" s="436"/>
      <c r="K7" s="437">
        <f t="shared" ref="K7:T7" si="0">K8+K20+K32+K40+K55+K70+K83+K97+K104+K114+K130+K144+K152+K168</f>
        <v>23000.2</v>
      </c>
      <c r="L7" s="437">
        <f t="shared" si="0"/>
        <v>9614.1</v>
      </c>
      <c r="M7" s="437">
        <f t="shared" si="0"/>
        <v>8771.1</v>
      </c>
      <c r="N7" s="437">
        <f t="shared" si="0"/>
        <v>2253.3000000000002</v>
      </c>
      <c r="O7" s="437">
        <f t="shared" si="0"/>
        <v>2361.7000000000003</v>
      </c>
      <c r="P7" s="437">
        <f t="shared" si="0"/>
        <v>18385.200000000004</v>
      </c>
      <c r="Q7" s="437">
        <f t="shared" si="0"/>
        <v>16903</v>
      </c>
      <c r="R7" s="437">
        <f t="shared" si="0"/>
        <v>9800</v>
      </c>
      <c r="S7" s="437">
        <f t="shared" si="0"/>
        <v>7103</v>
      </c>
      <c r="T7" s="437">
        <f t="shared" si="0"/>
        <v>1482.2000000000003</v>
      </c>
      <c r="U7" s="429"/>
    </row>
    <row r="8" spans="1:21" s="430" customFormat="1" ht="20.100000000000001" customHeight="1">
      <c r="A8" s="540" t="s">
        <v>5</v>
      </c>
      <c r="B8" s="281" t="s">
        <v>101</v>
      </c>
      <c r="C8" s="439">
        <v>350536</v>
      </c>
      <c r="D8" s="440"/>
      <c r="E8" s="440">
        <v>26291</v>
      </c>
      <c r="F8" s="440"/>
      <c r="G8" s="440"/>
      <c r="H8" s="441"/>
      <c r="I8" s="441"/>
      <c r="J8" s="441"/>
      <c r="K8" s="442">
        <f t="shared" ref="K8:T8" si="1">SUM(K10:K19)</f>
        <v>2629.1</v>
      </c>
      <c r="L8" s="442">
        <f t="shared" si="1"/>
        <v>1098.8</v>
      </c>
      <c r="M8" s="442">
        <f t="shared" si="1"/>
        <v>477.1</v>
      </c>
      <c r="N8" s="442">
        <f t="shared" si="1"/>
        <v>878.10000000000014</v>
      </c>
      <c r="O8" s="442">
        <f t="shared" si="1"/>
        <v>175.1</v>
      </c>
      <c r="P8" s="442">
        <f t="shared" si="1"/>
        <v>1575.8999999999999</v>
      </c>
      <c r="Q8" s="442">
        <f t="shared" si="1"/>
        <v>1313</v>
      </c>
      <c r="R8" s="442">
        <f t="shared" si="1"/>
        <v>972</v>
      </c>
      <c r="S8" s="442">
        <f t="shared" si="1"/>
        <v>341</v>
      </c>
      <c r="T8" s="442">
        <f t="shared" si="1"/>
        <v>262.89999999999998</v>
      </c>
      <c r="U8" s="429"/>
    </row>
    <row r="9" spans="1:21" s="430" customFormat="1" ht="32.25" customHeight="1">
      <c r="A9" s="540"/>
      <c r="B9" s="282" t="s">
        <v>265</v>
      </c>
      <c r="C9" s="432">
        <v>250389</v>
      </c>
      <c r="D9" s="443"/>
      <c r="E9" s="443">
        <v>18780</v>
      </c>
      <c r="F9" s="444"/>
      <c r="G9" s="444"/>
      <c r="H9" s="445"/>
      <c r="I9" s="445"/>
      <c r="J9" s="445"/>
      <c r="K9" s="446">
        <v>1878</v>
      </c>
      <c r="L9" s="446">
        <v>784.89999999999986</v>
      </c>
      <c r="M9" s="446">
        <v>214.79999999999998</v>
      </c>
      <c r="N9" s="446">
        <v>878.10000000000014</v>
      </c>
      <c r="O9" s="446">
        <v>0.2</v>
      </c>
      <c r="P9" s="446">
        <v>999.69999999999982</v>
      </c>
      <c r="Q9" s="446">
        <v>811</v>
      </c>
      <c r="R9" s="431">
        <v>668</v>
      </c>
      <c r="S9" s="446">
        <v>143</v>
      </c>
      <c r="T9" s="446">
        <v>188.69999999999982</v>
      </c>
      <c r="U9" s="429"/>
    </row>
    <row r="10" spans="1:21" s="430" customFormat="1" ht="20.100000000000001" customHeight="1">
      <c r="A10" s="540"/>
      <c r="B10" s="282" t="s">
        <v>103</v>
      </c>
      <c r="C10" s="175">
        <v>4384</v>
      </c>
      <c r="D10" s="433">
        <v>7.4999999999999997E-2</v>
      </c>
      <c r="E10" s="404">
        <v>329</v>
      </c>
      <c r="F10" s="283">
        <v>0.41800135637174801</v>
      </c>
      <c r="G10" s="283">
        <v>0.58199864362825204</v>
      </c>
      <c r="H10" s="447">
        <f>VLOOKUP(B:B,'[1]2020年学前提前下达资金测算 (2)'!C$1:D$65536,2,0)</f>
        <v>0</v>
      </c>
      <c r="I10" s="447">
        <f>VLOOKUP(B:B,'[1]2020年学前提前下达资金测算 (2)'!C$1:E$65536,3,0)</f>
        <v>1</v>
      </c>
      <c r="J10" s="447">
        <f>VLOOKUP(B:B,'[1]2020年学前提前下达资金测算 (2)'!C$1:F$65536,4,0)</f>
        <v>0</v>
      </c>
      <c r="K10" s="448">
        <v>32.9</v>
      </c>
      <c r="L10" s="448">
        <v>13.8</v>
      </c>
      <c r="M10" s="448">
        <v>0</v>
      </c>
      <c r="N10" s="448">
        <v>19.100000000000001</v>
      </c>
      <c r="O10" s="448">
        <v>0</v>
      </c>
      <c r="P10" s="446">
        <v>13.8</v>
      </c>
      <c r="Q10" s="446">
        <v>13</v>
      </c>
      <c r="R10" s="431">
        <v>13</v>
      </c>
      <c r="S10" s="448">
        <v>0</v>
      </c>
      <c r="T10" s="446">
        <v>0.80000000000000071</v>
      </c>
      <c r="U10" s="429"/>
    </row>
    <row r="11" spans="1:21" s="430" customFormat="1" ht="20.100000000000001" customHeight="1">
      <c r="A11" s="540"/>
      <c r="B11" s="282" t="s">
        <v>104</v>
      </c>
      <c r="C11" s="175">
        <v>52869</v>
      </c>
      <c r="D11" s="433">
        <v>7.4999999999999997E-2</v>
      </c>
      <c r="E11" s="404">
        <v>3965</v>
      </c>
      <c r="F11" s="283">
        <v>0.41800135637174801</v>
      </c>
      <c r="G11" s="283">
        <v>0.58199864362825204</v>
      </c>
      <c r="H11" s="447">
        <f>VLOOKUP(B:B,'[1]2020年学前提前下达资金测算 (2)'!C$1:D$65536,2,0)</f>
        <v>0.2</v>
      </c>
      <c r="I11" s="447">
        <f>VLOOKUP(B:B,'[1]2020年学前提前下达资金测算 (2)'!C$1:E$65536,3,0)</f>
        <v>0.8</v>
      </c>
      <c r="J11" s="447">
        <f>VLOOKUP(B:B,'[1]2020年学前提前下达资金测算 (2)'!C$1:F$65536,4,0)</f>
        <v>0</v>
      </c>
      <c r="K11" s="448">
        <v>396.5</v>
      </c>
      <c r="L11" s="448">
        <v>165.7</v>
      </c>
      <c r="M11" s="448">
        <v>46.2</v>
      </c>
      <c r="N11" s="448">
        <v>184.6</v>
      </c>
      <c r="O11" s="448">
        <v>0</v>
      </c>
      <c r="P11" s="446">
        <v>211.89999999999998</v>
      </c>
      <c r="Q11" s="446">
        <v>173</v>
      </c>
      <c r="R11" s="431">
        <v>142</v>
      </c>
      <c r="S11" s="448">
        <v>31</v>
      </c>
      <c r="T11" s="446">
        <v>38.899999999999977</v>
      </c>
      <c r="U11" s="429"/>
    </row>
    <row r="12" spans="1:21" s="430" customFormat="1" ht="20.100000000000001" customHeight="1">
      <c r="A12" s="540"/>
      <c r="B12" s="282" t="s">
        <v>107</v>
      </c>
      <c r="C12" s="175">
        <v>31221</v>
      </c>
      <c r="D12" s="433">
        <v>7.4999999999999997E-2</v>
      </c>
      <c r="E12" s="404">
        <v>2342</v>
      </c>
      <c r="F12" s="283">
        <v>0.41800135637174801</v>
      </c>
      <c r="G12" s="283">
        <v>0.58199864362825204</v>
      </c>
      <c r="H12" s="447">
        <f>VLOOKUP(B:B,'[1]2020年学前提前下达资金测算 (2)'!C$1:D$65536,2,0)</f>
        <v>0.2</v>
      </c>
      <c r="I12" s="447">
        <f>VLOOKUP(B:B,'[1]2020年学前提前下达资金测算 (2)'!C$1:E$65536,3,0)</f>
        <v>0.8</v>
      </c>
      <c r="J12" s="447">
        <f>VLOOKUP(B:B,'[1]2020年学前提前下达资金测算 (2)'!C$1:F$65536,4,0)</f>
        <v>0</v>
      </c>
      <c r="K12" s="448">
        <v>234.20000000000002</v>
      </c>
      <c r="L12" s="448">
        <v>97.9</v>
      </c>
      <c r="M12" s="448">
        <v>27.3</v>
      </c>
      <c r="N12" s="448">
        <v>109</v>
      </c>
      <c r="O12" s="448">
        <v>0</v>
      </c>
      <c r="P12" s="446">
        <v>125.2</v>
      </c>
      <c r="Q12" s="446">
        <v>96</v>
      </c>
      <c r="R12" s="431">
        <v>79</v>
      </c>
      <c r="S12" s="448">
        <v>17</v>
      </c>
      <c r="T12" s="446">
        <v>29.200000000000003</v>
      </c>
      <c r="U12" s="429"/>
    </row>
    <row r="13" spans="1:21" s="430" customFormat="1" ht="20.100000000000001" customHeight="1">
      <c r="A13" s="540"/>
      <c r="B13" s="282" t="s">
        <v>109</v>
      </c>
      <c r="C13" s="175">
        <v>38917</v>
      </c>
      <c r="D13" s="433">
        <v>7.4999999999999997E-2</v>
      </c>
      <c r="E13" s="404">
        <v>2919</v>
      </c>
      <c r="F13" s="283">
        <v>0.41800135637174801</v>
      </c>
      <c r="G13" s="283">
        <v>0.58199864362825204</v>
      </c>
      <c r="H13" s="447">
        <f>VLOOKUP(B:B,'[1]2020年学前提前下达资金测算 (2)'!C$1:D$65536,2,0)</f>
        <v>0.2</v>
      </c>
      <c r="I13" s="447">
        <f>VLOOKUP(B:B,'[1]2020年学前提前下达资金测算 (2)'!C$1:E$65536,3,0)</f>
        <v>0.8</v>
      </c>
      <c r="J13" s="447">
        <f>VLOOKUP(B:B,'[1]2020年学前提前下达资金测算 (2)'!C$1:F$65536,4,0)</f>
        <v>0</v>
      </c>
      <c r="K13" s="448">
        <v>291.90000000000003</v>
      </c>
      <c r="L13" s="448">
        <v>122</v>
      </c>
      <c r="M13" s="448">
        <v>34</v>
      </c>
      <c r="N13" s="448">
        <v>135.9</v>
      </c>
      <c r="O13" s="448">
        <v>0</v>
      </c>
      <c r="P13" s="446">
        <v>156</v>
      </c>
      <c r="Q13" s="446">
        <v>134</v>
      </c>
      <c r="R13" s="431">
        <v>110</v>
      </c>
      <c r="S13" s="448">
        <v>24</v>
      </c>
      <c r="T13" s="446">
        <v>22</v>
      </c>
      <c r="U13" s="429"/>
    </row>
    <row r="14" spans="1:21" s="430" customFormat="1" ht="20.100000000000001" customHeight="1">
      <c r="A14" s="540"/>
      <c r="B14" s="282" t="s">
        <v>108</v>
      </c>
      <c r="C14" s="175">
        <v>22953</v>
      </c>
      <c r="D14" s="433">
        <v>7.4999999999999997E-2</v>
      </c>
      <c r="E14" s="404">
        <v>1721</v>
      </c>
      <c r="F14" s="283">
        <v>0.41800135637174801</v>
      </c>
      <c r="G14" s="283">
        <v>0.58199864362825204</v>
      </c>
      <c r="H14" s="447">
        <f>VLOOKUP(B:B,'[1]2020年学前提前下达资金测算 (2)'!C$1:D$65536,2,0)</f>
        <v>0.2</v>
      </c>
      <c r="I14" s="447">
        <f>VLOOKUP(B:B,'[1]2020年学前提前下达资金测算 (2)'!C$1:E$65536,3,0)</f>
        <v>0.8</v>
      </c>
      <c r="J14" s="447">
        <f>VLOOKUP(B:B,'[1]2020年学前提前下达资金测算 (2)'!C$1:F$65536,4,0)</f>
        <v>0</v>
      </c>
      <c r="K14" s="448">
        <v>172.10000000000002</v>
      </c>
      <c r="L14" s="448">
        <v>71.900000000000006</v>
      </c>
      <c r="M14" s="448">
        <v>20</v>
      </c>
      <c r="N14" s="448">
        <v>80.099999999999994</v>
      </c>
      <c r="O14" s="448">
        <v>0.1</v>
      </c>
      <c r="P14" s="446">
        <v>91.9</v>
      </c>
      <c r="Q14" s="446">
        <v>72</v>
      </c>
      <c r="R14" s="431">
        <v>59</v>
      </c>
      <c r="S14" s="448">
        <v>13</v>
      </c>
      <c r="T14" s="446">
        <v>19.900000000000006</v>
      </c>
      <c r="U14" s="429"/>
    </row>
    <row r="15" spans="1:21" s="430" customFormat="1" ht="20.100000000000001" customHeight="1">
      <c r="A15" s="540"/>
      <c r="B15" s="282" t="s">
        <v>110</v>
      </c>
      <c r="C15" s="175">
        <v>24893</v>
      </c>
      <c r="D15" s="433">
        <v>7.4999999999999997E-2</v>
      </c>
      <c r="E15" s="404">
        <v>1867</v>
      </c>
      <c r="F15" s="283">
        <v>0.41800135637174801</v>
      </c>
      <c r="G15" s="283">
        <v>0.58199864362825204</v>
      </c>
      <c r="H15" s="447">
        <f>VLOOKUP(B:B,'[1]2020年学前提前下达资金测算 (2)'!C$1:D$65536,2,0)</f>
        <v>0.2</v>
      </c>
      <c r="I15" s="447">
        <f>VLOOKUP(B:B,'[1]2020年学前提前下达资金测算 (2)'!C$1:E$65536,3,0)</f>
        <v>0.8</v>
      </c>
      <c r="J15" s="447">
        <f>VLOOKUP(B:B,'[1]2020年学前提前下达资金测算 (2)'!C$1:F$65536,4,0)</f>
        <v>0</v>
      </c>
      <c r="K15" s="448">
        <v>186.70000000000002</v>
      </c>
      <c r="L15" s="448">
        <v>78</v>
      </c>
      <c r="M15" s="448">
        <v>21.7</v>
      </c>
      <c r="N15" s="448">
        <v>86.9</v>
      </c>
      <c r="O15" s="448">
        <v>0.1</v>
      </c>
      <c r="P15" s="446">
        <v>99.7</v>
      </c>
      <c r="Q15" s="446">
        <v>87</v>
      </c>
      <c r="R15" s="431">
        <v>71</v>
      </c>
      <c r="S15" s="448">
        <v>16</v>
      </c>
      <c r="T15" s="446">
        <v>12.700000000000003</v>
      </c>
      <c r="U15" s="429"/>
    </row>
    <row r="16" spans="1:21" s="430" customFormat="1" ht="20.100000000000001" customHeight="1">
      <c r="A16" s="540"/>
      <c r="B16" s="282" t="s">
        <v>111</v>
      </c>
      <c r="C16" s="175">
        <v>44756</v>
      </c>
      <c r="D16" s="433">
        <v>7.4999999999999997E-2</v>
      </c>
      <c r="E16" s="404">
        <v>3357</v>
      </c>
      <c r="F16" s="283">
        <v>0.41800135637174801</v>
      </c>
      <c r="G16" s="283">
        <v>0.58199864362825204</v>
      </c>
      <c r="H16" s="447">
        <f>VLOOKUP(B:B,'[1]2020年学前提前下达资金测算 (2)'!C$1:D$65536,2,0)</f>
        <v>0.2</v>
      </c>
      <c r="I16" s="447">
        <f>VLOOKUP(B:B,'[1]2020年学前提前下达资金测算 (2)'!C$1:E$65536,3,0)</f>
        <v>0.8</v>
      </c>
      <c r="J16" s="447">
        <f>VLOOKUP(B:B,'[1]2020年学前提前下达资金测算 (2)'!C$1:F$65536,4,0)</f>
        <v>0</v>
      </c>
      <c r="K16" s="448">
        <v>335.70000000000005</v>
      </c>
      <c r="L16" s="448">
        <v>140.30000000000001</v>
      </c>
      <c r="M16" s="448">
        <v>39.1</v>
      </c>
      <c r="N16" s="448">
        <v>156.30000000000001</v>
      </c>
      <c r="O16" s="448">
        <v>0</v>
      </c>
      <c r="P16" s="446">
        <v>179.4</v>
      </c>
      <c r="Q16" s="446">
        <v>151</v>
      </c>
      <c r="R16" s="431">
        <v>124</v>
      </c>
      <c r="S16" s="448">
        <v>27</v>
      </c>
      <c r="T16" s="446">
        <v>28.400000000000006</v>
      </c>
      <c r="U16" s="429"/>
    </row>
    <row r="17" spans="1:21" s="430" customFormat="1" ht="20.100000000000001" customHeight="1">
      <c r="A17" s="540"/>
      <c r="B17" s="282" t="s">
        <v>112</v>
      </c>
      <c r="C17" s="175">
        <v>30396</v>
      </c>
      <c r="D17" s="433">
        <v>7.4999999999999997E-2</v>
      </c>
      <c r="E17" s="404">
        <v>2280</v>
      </c>
      <c r="F17" s="283">
        <v>0.41800135637174801</v>
      </c>
      <c r="G17" s="283">
        <v>0.58199864362825204</v>
      </c>
      <c r="H17" s="447">
        <f>VLOOKUP(B:B,'[1]2020年学前提前下达资金测算 (2)'!C$1:D$65536,2,0)</f>
        <v>0.2</v>
      </c>
      <c r="I17" s="447">
        <f>VLOOKUP(B:B,'[1]2020年学前提前下达资金测算 (2)'!C$1:E$65536,3,0)</f>
        <v>0.8</v>
      </c>
      <c r="J17" s="447">
        <f>VLOOKUP(B:B,'[1]2020年学前提前下达资金测算 (2)'!C$1:F$65536,4,0)</f>
        <v>0</v>
      </c>
      <c r="K17" s="448">
        <v>228</v>
      </c>
      <c r="L17" s="448">
        <v>95.3</v>
      </c>
      <c r="M17" s="448">
        <v>26.5</v>
      </c>
      <c r="N17" s="448">
        <v>106.2</v>
      </c>
      <c r="O17" s="448">
        <v>0</v>
      </c>
      <c r="P17" s="446">
        <v>121.8</v>
      </c>
      <c r="Q17" s="446">
        <v>85</v>
      </c>
      <c r="R17" s="431">
        <v>70</v>
      </c>
      <c r="S17" s="448">
        <v>15</v>
      </c>
      <c r="T17" s="446">
        <v>36.799999999999997</v>
      </c>
      <c r="U17" s="429"/>
    </row>
    <row r="18" spans="1:21" s="430" customFormat="1" ht="20.100000000000001" customHeight="1">
      <c r="A18" s="540"/>
      <c r="B18" s="282" t="s">
        <v>113</v>
      </c>
      <c r="C18" s="175">
        <v>60292</v>
      </c>
      <c r="D18" s="433">
        <v>7.4999999999999997E-2</v>
      </c>
      <c r="E18" s="404">
        <v>4522</v>
      </c>
      <c r="F18" s="283">
        <v>0.41800135637174801</v>
      </c>
      <c r="G18" s="283">
        <v>0.58199864362825204</v>
      </c>
      <c r="H18" s="447">
        <f>VLOOKUP(B:B,'[1]2020年学前提前下达资金测算 (2)'!C$1:D$65536,2,0)</f>
        <v>0.6</v>
      </c>
      <c r="I18" s="447">
        <f>VLOOKUP(B:B,'[1]2020年学前提前下达资金测算 (2)'!C$1:E$65536,3,0)</f>
        <v>0</v>
      </c>
      <c r="J18" s="447">
        <f>VLOOKUP(B:B,'[1]2020年学前提前下达资金测算 (2)'!C$1:F$65536,4,0)</f>
        <v>0.4</v>
      </c>
      <c r="K18" s="448">
        <v>452.20000000000005</v>
      </c>
      <c r="L18" s="448">
        <v>189</v>
      </c>
      <c r="M18" s="448">
        <v>157.9</v>
      </c>
      <c r="N18" s="448">
        <v>0</v>
      </c>
      <c r="O18" s="448">
        <v>105.3</v>
      </c>
      <c r="P18" s="446">
        <v>346.9</v>
      </c>
      <c r="Q18" s="446">
        <v>309</v>
      </c>
      <c r="R18" s="431">
        <v>187</v>
      </c>
      <c r="S18" s="448">
        <v>122</v>
      </c>
      <c r="T18" s="446">
        <v>37.899999999999977</v>
      </c>
      <c r="U18" s="429"/>
    </row>
    <row r="19" spans="1:21" s="430" customFormat="1" ht="20.100000000000001" customHeight="1">
      <c r="A19" s="540"/>
      <c r="B19" s="282" t="s">
        <v>115</v>
      </c>
      <c r="C19" s="175">
        <v>39855</v>
      </c>
      <c r="D19" s="433">
        <v>7.4999999999999997E-2</v>
      </c>
      <c r="E19" s="404">
        <v>2989</v>
      </c>
      <c r="F19" s="283">
        <v>0.41800135637174801</v>
      </c>
      <c r="G19" s="283">
        <v>0.58199864362825204</v>
      </c>
      <c r="H19" s="447">
        <f>VLOOKUP(B:B,'[1]2020年学前提前下达资金测算 (2)'!C$1:D$65536,2,0)</f>
        <v>0.6</v>
      </c>
      <c r="I19" s="447">
        <f>VLOOKUP(B:B,'[1]2020年学前提前下达资金测算 (2)'!C$1:E$65536,3,0)</f>
        <v>0</v>
      </c>
      <c r="J19" s="447">
        <f>VLOOKUP(B:B,'[1]2020年学前提前下达资金测算 (2)'!C$1:F$65536,4,0)</f>
        <v>0.4</v>
      </c>
      <c r="K19" s="448">
        <v>298.90000000000003</v>
      </c>
      <c r="L19" s="448">
        <v>124.9</v>
      </c>
      <c r="M19" s="448">
        <v>104.4</v>
      </c>
      <c r="N19" s="448">
        <v>0</v>
      </c>
      <c r="O19" s="448">
        <v>69.599999999999994</v>
      </c>
      <c r="P19" s="446">
        <v>229.3</v>
      </c>
      <c r="Q19" s="446">
        <v>193</v>
      </c>
      <c r="R19" s="431">
        <v>117</v>
      </c>
      <c r="S19" s="448">
        <v>76</v>
      </c>
      <c r="T19" s="446">
        <v>36.300000000000011</v>
      </c>
      <c r="U19" s="429"/>
    </row>
    <row r="20" spans="1:21" s="430" customFormat="1" ht="20.100000000000001" customHeight="1">
      <c r="A20" s="535" t="s">
        <v>10</v>
      </c>
      <c r="B20" s="281" t="s">
        <v>116</v>
      </c>
      <c r="C20" s="449">
        <v>152719</v>
      </c>
      <c r="D20" s="450"/>
      <c r="E20" s="450">
        <v>13221</v>
      </c>
      <c r="F20" s="450"/>
      <c r="G20" s="450"/>
      <c r="H20" s="451"/>
      <c r="I20" s="451"/>
      <c r="J20" s="451"/>
      <c r="K20" s="442">
        <v>1322.1000000000001</v>
      </c>
      <c r="L20" s="442">
        <v>552.69999999999993</v>
      </c>
      <c r="M20" s="442">
        <v>419.5</v>
      </c>
      <c r="N20" s="442">
        <v>208.5</v>
      </c>
      <c r="O20" s="442">
        <v>141.4</v>
      </c>
      <c r="P20" s="442">
        <v>972.2</v>
      </c>
      <c r="Q20" s="442">
        <v>899</v>
      </c>
      <c r="R20" s="442">
        <v>558</v>
      </c>
      <c r="S20" s="442">
        <v>341</v>
      </c>
      <c r="T20" s="442">
        <v>73.200000000000017</v>
      </c>
      <c r="U20" s="429"/>
    </row>
    <row r="21" spans="1:21" s="430" customFormat="1" ht="20.100000000000001" customHeight="1">
      <c r="A21" s="535"/>
      <c r="B21" s="284" t="s">
        <v>266</v>
      </c>
      <c r="C21" s="452">
        <v>63402</v>
      </c>
      <c r="D21" s="453"/>
      <c r="E21" s="453">
        <v>4755</v>
      </c>
      <c r="F21" s="453"/>
      <c r="G21" s="453"/>
      <c r="H21" s="454"/>
      <c r="I21" s="454"/>
      <c r="J21" s="454"/>
      <c r="K21" s="455">
        <v>475.50000000000006</v>
      </c>
      <c r="L21" s="455">
        <v>198.79999999999998</v>
      </c>
      <c r="M21" s="455">
        <v>68.3</v>
      </c>
      <c r="N21" s="455">
        <v>208.5</v>
      </c>
      <c r="O21" s="455">
        <v>-0.1</v>
      </c>
      <c r="P21" s="455">
        <v>267.10000000000002</v>
      </c>
      <c r="Q21" s="455">
        <v>230</v>
      </c>
      <c r="R21" s="455">
        <v>181</v>
      </c>
      <c r="S21" s="455">
        <v>49</v>
      </c>
      <c r="T21" s="455">
        <v>37.099999999999994</v>
      </c>
      <c r="U21" s="429"/>
    </row>
    <row r="22" spans="1:21" s="430" customFormat="1" ht="20.100000000000001" customHeight="1">
      <c r="A22" s="535"/>
      <c r="B22" s="284" t="s">
        <v>117</v>
      </c>
      <c r="C22" s="415">
        <v>836</v>
      </c>
      <c r="D22" s="456">
        <v>7.4999999999999997E-2</v>
      </c>
      <c r="E22" s="457">
        <v>63</v>
      </c>
      <c r="F22" s="280">
        <v>0.41800135637174801</v>
      </c>
      <c r="G22" s="280">
        <v>0.58199864362825204</v>
      </c>
      <c r="H22" s="458">
        <f>VLOOKUP(B:B,'[1]2020年学前提前下达资金测算 (2)'!C$1:D$65536,2,0)</f>
        <v>0</v>
      </c>
      <c r="I22" s="458">
        <f>VLOOKUP(B:B,'[1]2020年学前提前下达资金测算 (2)'!C$1:E$65536,3,0)</f>
        <v>1</v>
      </c>
      <c r="J22" s="458">
        <f>VLOOKUP(B:B,'[1]2020年学前提前下达资金测算 (2)'!C$1:F$65536,4,0)</f>
        <v>0</v>
      </c>
      <c r="K22" s="459">
        <v>6.3000000000000007</v>
      </c>
      <c r="L22" s="448">
        <v>2.6</v>
      </c>
      <c r="M22" s="459">
        <v>0</v>
      </c>
      <c r="N22" s="459">
        <v>3.7</v>
      </c>
      <c r="O22" s="459">
        <v>0</v>
      </c>
      <c r="P22" s="460">
        <v>2.6</v>
      </c>
      <c r="Q22" s="460">
        <v>3</v>
      </c>
      <c r="R22" s="431">
        <v>3</v>
      </c>
      <c r="S22" s="459">
        <v>0</v>
      </c>
      <c r="T22" s="460">
        <v>-0.39999999999999991</v>
      </c>
      <c r="U22" s="429"/>
    </row>
    <row r="23" spans="1:21" s="430" customFormat="1" ht="20.100000000000001" customHeight="1">
      <c r="A23" s="535"/>
      <c r="B23" s="284" t="s">
        <v>316</v>
      </c>
      <c r="C23" s="415">
        <v>18431</v>
      </c>
      <c r="D23" s="456">
        <v>7.4999999999999997E-2</v>
      </c>
      <c r="E23" s="457">
        <v>1382</v>
      </c>
      <c r="F23" s="280">
        <v>0.41800135637174801</v>
      </c>
      <c r="G23" s="280">
        <v>0.58199864362825204</v>
      </c>
      <c r="H23" s="458">
        <f>VLOOKUP(B:B,'[1]2020年学前提前下达资金测算 (2)'!C$1:D$65536,2,0)</f>
        <v>0.25</v>
      </c>
      <c r="I23" s="458">
        <f>VLOOKUP(B:B,'[1]2020年学前提前下达资金测算 (2)'!C$1:E$65536,3,0)</f>
        <v>0.75</v>
      </c>
      <c r="J23" s="458">
        <f>VLOOKUP(B:B,'[1]2020年学前提前下达资金测算 (2)'!C$1:F$65536,4,0)</f>
        <v>0</v>
      </c>
      <c r="K23" s="459">
        <v>138.20000000000002</v>
      </c>
      <c r="L23" s="448">
        <v>57.8</v>
      </c>
      <c r="M23" s="459">
        <v>20.100000000000001</v>
      </c>
      <c r="N23" s="459">
        <v>60.3</v>
      </c>
      <c r="O23" s="459">
        <v>0</v>
      </c>
      <c r="P23" s="460">
        <v>77.900000000000006</v>
      </c>
      <c r="Q23" s="460">
        <v>61</v>
      </c>
      <c r="R23" s="431">
        <v>48</v>
      </c>
      <c r="S23" s="459">
        <v>13</v>
      </c>
      <c r="T23" s="460">
        <v>16.900000000000006</v>
      </c>
      <c r="U23" s="429"/>
    </row>
    <row r="24" spans="1:21" s="430" customFormat="1" ht="20.100000000000001" customHeight="1">
      <c r="A24" s="535"/>
      <c r="B24" s="284" t="s">
        <v>317</v>
      </c>
      <c r="C24" s="415">
        <v>14777</v>
      </c>
      <c r="D24" s="456">
        <v>7.4999999999999997E-2</v>
      </c>
      <c r="E24" s="457">
        <v>1108</v>
      </c>
      <c r="F24" s="280">
        <v>0.41800135637174801</v>
      </c>
      <c r="G24" s="280">
        <v>0.58199864362825204</v>
      </c>
      <c r="H24" s="458">
        <f>VLOOKUP(B:B,'[1]2020年学前提前下达资金测算 (2)'!C$1:D$65536,2,0)</f>
        <v>0.25</v>
      </c>
      <c r="I24" s="458">
        <f>VLOOKUP(B:B,'[1]2020年学前提前下达资金测算 (2)'!C$1:E$65536,3,0)</f>
        <v>0.75</v>
      </c>
      <c r="J24" s="458">
        <f>VLOOKUP(B:B,'[1]2020年学前提前下达资金测算 (2)'!C$1:F$65536,4,0)</f>
        <v>0</v>
      </c>
      <c r="K24" s="459">
        <v>110.80000000000001</v>
      </c>
      <c r="L24" s="448">
        <v>46.3</v>
      </c>
      <c r="M24" s="459">
        <v>16.100000000000001</v>
      </c>
      <c r="N24" s="459">
        <v>48.4</v>
      </c>
      <c r="O24" s="459">
        <v>0</v>
      </c>
      <c r="P24" s="460">
        <v>62.4</v>
      </c>
      <c r="Q24" s="460">
        <v>55</v>
      </c>
      <c r="R24" s="431">
        <v>43</v>
      </c>
      <c r="S24" s="459">
        <v>12</v>
      </c>
      <c r="T24" s="460">
        <v>7.3999999999999986</v>
      </c>
      <c r="U24" s="429"/>
    </row>
    <row r="25" spans="1:21" s="430" customFormat="1" ht="20.100000000000001" customHeight="1">
      <c r="A25" s="535"/>
      <c r="B25" s="284" t="s">
        <v>318</v>
      </c>
      <c r="C25" s="415">
        <v>17283</v>
      </c>
      <c r="D25" s="456">
        <v>7.4999999999999997E-2</v>
      </c>
      <c r="E25" s="457">
        <v>1296</v>
      </c>
      <c r="F25" s="280">
        <v>0.41800135637174801</v>
      </c>
      <c r="G25" s="280">
        <v>0.58199864362825204</v>
      </c>
      <c r="H25" s="458">
        <f>VLOOKUP(B:B,'[1]2020年学前提前下达资金测算 (2)'!C$1:D$65536,2,0)</f>
        <v>0.25</v>
      </c>
      <c r="I25" s="458">
        <f>VLOOKUP(B:B,'[1]2020年学前提前下达资金测算 (2)'!C$1:E$65536,3,0)</f>
        <v>0.75</v>
      </c>
      <c r="J25" s="458">
        <f>VLOOKUP(B:B,'[1]2020年学前提前下达资金测算 (2)'!C$1:F$65536,4,0)</f>
        <v>0</v>
      </c>
      <c r="K25" s="459">
        <v>129.6</v>
      </c>
      <c r="L25" s="448">
        <v>54.2</v>
      </c>
      <c r="M25" s="459">
        <v>18.899999999999999</v>
      </c>
      <c r="N25" s="459">
        <v>56.6</v>
      </c>
      <c r="O25" s="459">
        <v>-0.1</v>
      </c>
      <c r="P25" s="460">
        <v>73.099999999999994</v>
      </c>
      <c r="Q25" s="460">
        <v>64</v>
      </c>
      <c r="R25" s="431">
        <v>50</v>
      </c>
      <c r="S25" s="459">
        <v>14</v>
      </c>
      <c r="T25" s="460">
        <v>9.0999999999999943</v>
      </c>
      <c r="U25" s="429"/>
    </row>
    <row r="26" spans="1:21" s="430" customFormat="1" ht="20.100000000000001" customHeight="1">
      <c r="A26" s="535"/>
      <c r="B26" s="284" t="s">
        <v>319</v>
      </c>
      <c r="C26" s="415">
        <v>12075</v>
      </c>
      <c r="D26" s="456">
        <v>7.4999999999999997E-2</v>
      </c>
      <c r="E26" s="457">
        <v>906</v>
      </c>
      <c r="F26" s="280">
        <v>0.41800135637174801</v>
      </c>
      <c r="G26" s="280">
        <v>0.58199864362825204</v>
      </c>
      <c r="H26" s="458">
        <f>VLOOKUP(B:B,'[1]2020年学前提前下达资金测算 (2)'!C$1:D$65536,2,0)</f>
        <v>0.25</v>
      </c>
      <c r="I26" s="458">
        <f>VLOOKUP(B:B,'[1]2020年学前提前下达资金测算 (2)'!C$1:E$65536,3,0)</f>
        <v>0.75</v>
      </c>
      <c r="J26" s="458">
        <f>VLOOKUP(B:B,'[1]2020年学前提前下达资金测算 (2)'!C$1:F$65536,4,0)</f>
        <v>0</v>
      </c>
      <c r="K26" s="459">
        <v>90.600000000000009</v>
      </c>
      <c r="L26" s="448">
        <v>37.9</v>
      </c>
      <c r="M26" s="459">
        <v>13.2</v>
      </c>
      <c r="N26" s="459">
        <v>39.5</v>
      </c>
      <c r="O26" s="459">
        <v>0</v>
      </c>
      <c r="P26" s="460">
        <v>51.099999999999994</v>
      </c>
      <c r="Q26" s="460">
        <v>47</v>
      </c>
      <c r="R26" s="431">
        <v>37</v>
      </c>
      <c r="S26" s="459">
        <v>10</v>
      </c>
      <c r="T26" s="460">
        <v>4.0999999999999943</v>
      </c>
      <c r="U26" s="429"/>
    </row>
    <row r="27" spans="1:21" s="430" customFormat="1" ht="20.100000000000001" customHeight="1">
      <c r="A27" s="535"/>
      <c r="B27" s="284" t="s">
        <v>13</v>
      </c>
      <c r="C27" s="415">
        <v>6726</v>
      </c>
      <c r="D27" s="456">
        <v>7.4999999999999997E-2</v>
      </c>
      <c r="E27" s="457">
        <v>504</v>
      </c>
      <c r="F27" s="280">
        <v>0.41800135637174801</v>
      </c>
      <c r="G27" s="280">
        <v>0.58199864362825204</v>
      </c>
      <c r="H27" s="458">
        <f>VLOOKUP(B:B,'[1]2020年学前提前下达资金测算 (2)'!C$1:D$65536,2,0)</f>
        <v>0.65</v>
      </c>
      <c r="I27" s="458">
        <f>VLOOKUP(B:B,'[1]2020年学前提前下达资金测算 (2)'!C$1:E$65536,3,0)</f>
        <v>0</v>
      </c>
      <c r="J27" s="458">
        <f>VLOOKUP(B:B,'[1]2020年学前提前下达资金测算 (2)'!C$1:F$65536,4,0)</f>
        <v>0.35</v>
      </c>
      <c r="K27" s="459">
        <v>50.400000000000006</v>
      </c>
      <c r="L27" s="448">
        <v>21.1</v>
      </c>
      <c r="M27" s="459">
        <v>19.100000000000001</v>
      </c>
      <c r="N27" s="459">
        <v>0</v>
      </c>
      <c r="O27" s="459">
        <v>10.199999999999999</v>
      </c>
      <c r="P27" s="460">
        <v>40.200000000000003</v>
      </c>
      <c r="Q27" s="460">
        <v>37</v>
      </c>
      <c r="R27" s="431">
        <v>22</v>
      </c>
      <c r="S27" s="459">
        <v>15</v>
      </c>
      <c r="T27" s="460">
        <v>3.2000000000000028</v>
      </c>
      <c r="U27" s="429"/>
    </row>
    <row r="28" spans="1:21" s="430" customFormat="1" ht="20.100000000000001" customHeight="1">
      <c r="A28" s="535"/>
      <c r="B28" s="284" t="s">
        <v>119</v>
      </c>
      <c r="C28" s="415">
        <v>39019</v>
      </c>
      <c r="D28" s="456">
        <v>7.4999999999999997E-2</v>
      </c>
      <c r="E28" s="457">
        <v>2926</v>
      </c>
      <c r="F28" s="280">
        <v>0.41800135637174801</v>
      </c>
      <c r="G28" s="280">
        <v>0.58199864362825204</v>
      </c>
      <c r="H28" s="458">
        <f>VLOOKUP(B:B,'[1]2020年学前提前下达资金测算 (2)'!C$1:D$65536,2,0)</f>
        <v>0.65</v>
      </c>
      <c r="I28" s="458">
        <f>VLOOKUP(B:B,'[1]2020年学前提前下达资金测算 (2)'!C$1:E$65536,3,0)</f>
        <v>0</v>
      </c>
      <c r="J28" s="458">
        <f>VLOOKUP(B:B,'[1]2020年学前提前下达资金测算 (2)'!C$1:F$65536,4,0)</f>
        <v>0.35</v>
      </c>
      <c r="K28" s="459">
        <v>292.60000000000002</v>
      </c>
      <c r="L28" s="448">
        <v>122.3</v>
      </c>
      <c r="M28" s="459">
        <v>110.7</v>
      </c>
      <c r="N28" s="459">
        <v>0</v>
      </c>
      <c r="O28" s="459">
        <v>59.6</v>
      </c>
      <c r="P28" s="460">
        <v>233</v>
      </c>
      <c r="Q28" s="460">
        <v>217</v>
      </c>
      <c r="R28" s="431">
        <v>127</v>
      </c>
      <c r="S28" s="459">
        <v>90</v>
      </c>
      <c r="T28" s="460">
        <v>16</v>
      </c>
      <c r="U28" s="429"/>
    </row>
    <row r="29" spans="1:21" s="430" customFormat="1" ht="20.100000000000001" customHeight="1">
      <c r="A29" s="535"/>
      <c r="B29" s="284" t="s">
        <v>120</v>
      </c>
      <c r="C29" s="415">
        <v>20000</v>
      </c>
      <c r="D29" s="456">
        <v>7.4999999999999997E-2</v>
      </c>
      <c r="E29" s="457">
        <v>1500</v>
      </c>
      <c r="F29" s="280">
        <v>0.41800135637174801</v>
      </c>
      <c r="G29" s="280">
        <v>0.58199864362825204</v>
      </c>
      <c r="H29" s="458">
        <f>VLOOKUP(B:B,'[1]2020年学前提前下达资金测算 (2)'!C$1:D$65536,2,0)</f>
        <v>0.65</v>
      </c>
      <c r="I29" s="458">
        <f>VLOOKUP(B:B,'[1]2020年学前提前下达资金测算 (2)'!C$1:E$65536,3,0)</f>
        <v>0</v>
      </c>
      <c r="J29" s="458">
        <f>VLOOKUP(B:B,'[1]2020年学前提前下达资金测算 (2)'!C$1:F$65536,4,0)</f>
        <v>0.35</v>
      </c>
      <c r="K29" s="459">
        <v>150</v>
      </c>
      <c r="L29" s="448">
        <v>62.7</v>
      </c>
      <c r="M29" s="459">
        <v>56.7</v>
      </c>
      <c r="N29" s="459">
        <v>0</v>
      </c>
      <c r="O29" s="459">
        <v>30.6</v>
      </c>
      <c r="P29" s="460">
        <v>119.4</v>
      </c>
      <c r="Q29" s="460">
        <v>118</v>
      </c>
      <c r="R29" s="431">
        <v>69</v>
      </c>
      <c r="S29" s="459">
        <v>49</v>
      </c>
      <c r="T29" s="460">
        <v>1.4000000000000057</v>
      </c>
      <c r="U29" s="429"/>
    </row>
    <row r="30" spans="1:21" s="430" customFormat="1" ht="20.100000000000001" customHeight="1">
      <c r="A30" s="535"/>
      <c r="B30" s="284" t="s">
        <v>121</v>
      </c>
      <c r="C30" s="415">
        <v>18580</v>
      </c>
      <c r="D30" s="461">
        <v>0.15</v>
      </c>
      <c r="E30" s="457">
        <v>2787</v>
      </c>
      <c r="F30" s="280">
        <v>0.41800135637174801</v>
      </c>
      <c r="G30" s="280">
        <v>0.58199864362825204</v>
      </c>
      <c r="H30" s="458">
        <f>VLOOKUP(B:B,'[1]2020年学前提前下达资金测算 (2)'!C$1:D$65536,2,0)</f>
        <v>0.8</v>
      </c>
      <c r="I30" s="458">
        <f>VLOOKUP(B:B,'[1]2020年学前提前下达资金测算 (2)'!C$1:E$65536,3,0)</f>
        <v>0</v>
      </c>
      <c r="J30" s="458">
        <f>VLOOKUP(B:B,'[1]2020年学前提前下达资金测算 (2)'!C$1:F$65536,4,0)</f>
        <v>0.2</v>
      </c>
      <c r="K30" s="459">
        <v>278.7</v>
      </c>
      <c r="L30" s="448">
        <v>116.5</v>
      </c>
      <c r="M30" s="459">
        <v>129.80000000000001</v>
      </c>
      <c r="N30" s="459">
        <v>0</v>
      </c>
      <c r="O30" s="459">
        <v>32.4</v>
      </c>
      <c r="P30" s="460">
        <v>246.3</v>
      </c>
      <c r="Q30" s="460">
        <v>236</v>
      </c>
      <c r="R30" s="431">
        <v>126</v>
      </c>
      <c r="S30" s="459">
        <v>110</v>
      </c>
      <c r="T30" s="460">
        <v>10.300000000000011</v>
      </c>
      <c r="U30" s="429"/>
    </row>
    <row r="31" spans="1:21" s="430" customFormat="1" ht="20.100000000000001" customHeight="1">
      <c r="A31" s="535"/>
      <c r="B31" s="284" t="s">
        <v>123</v>
      </c>
      <c r="C31" s="415">
        <v>4992</v>
      </c>
      <c r="D31" s="461">
        <v>0.15</v>
      </c>
      <c r="E31" s="457">
        <v>749</v>
      </c>
      <c r="F31" s="280">
        <v>0.41800135637174801</v>
      </c>
      <c r="G31" s="280">
        <v>0.58199864362825204</v>
      </c>
      <c r="H31" s="458">
        <f>VLOOKUP(B:B,'[1]2020年学前提前下达资金测算 (2)'!C$1:D$65536,2,0)</f>
        <v>0.8</v>
      </c>
      <c r="I31" s="458">
        <f>VLOOKUP(B:B,'[1]2020年学前提前下达资金测算 (2)'!C$1:E$65536,3,0)</f>
        <v>0</v>
      </c>
      <c r="J31" s="458">
        <f>VLOOKUP(B:B,'[1]2020年学前提前下达资金测算 (2)'!C$1:F$65536,4,0)</f>
        <v>0.2</v>
      </c>
      <c r="K31" s="459">
        <v>74.900000000000006</v>
      </c>
      <c r="L31" s="448">
        <v>31.3</v>
      </c>
      <c r="M31" s="459">
        <v>34.9</v>
      </c>
      <c r="N31" s="459">
        <v>0</v>
      </c>
      <c r="O31" s="459">
        <v>8.6999999999999993</v>
      </c>
      <c r="P31" s="460">
        <v>66.2</v>
      </c>
      <c r="Q31" s="460">
        <v>61</v>
      </c>
      <c r="R31" s="431">
        <v>33</v>
      </c>
      <c r="S31" s="459">
        <v>28</v>
      </c>
      <c r="T31" s="460">
        <v>5.2000000000000028</v>
      </c>
      <c r="U31" s="429"/>
    </row>
    <row r="32" spans="1:21" s="430" customFormat="1" ht="20.100000000000001" customHeight="1">
      <c r="A32" s="535" t="s">
        <v>14</v>
      </c>
      <c r="B32" s="281" t="s">
        <v>124</v>
      </c>
      <c r="C32" s="449">
        <v>81545</v>
      </c>
      <c r="D32" s="450"/>
      <c r="E32" s="450">
        <v>6116</v>
      </c>
      <c r="F32" s="450"/>
      <c r="G32" s="450"/>
      <c r="H32" s="451"/>
      <c r="I32" s="451"/>
      <c r="J32" s="451"/>
      <c r="K32" s="442">
        <v>611.6</v>
      </c>
      <c r="L32" s="442">
        <v>255.59999999999997</v>
      </c>
      <c r="M32" s="442">
        <v>212</v>
      </c>
      <c r="N32" s="442">
        <v>91.6</v>
      </c>
      <c r="O32" s="442">
        <v>52.400000000000006</v>
      </c>
      <c r="P32" s="442">
        <v>467.59999999999991</v>
      </c>
      <c r="Q32" s="442">
        <v>426</v>
      </c>
      <c r="R32" s="462">
        <v>262</v>
      </c>
      <c r="S32" s="442">
        <v>164</v>
      </c>
      <c r="T32" s="442">
        <v>41.599999999999959</v>
      </c>
      <c r="U32" s="429"/>
    </row>
    <row r="33" spans="1:21" s="430" customFormat="1" ht="20.100000000000001" customHeight="1">
      <c r="A33" s="535"/>
      <c r="B33" s="284" t="s">
        <v>267</v>
      </c>
      <c r="C33" s="463">
        <v>34385</v>
      </c>
      <c r="D33" s="464"/>
      <c r="E33" s="464">
        <v>2579</v>
      </c>
      <c r="F33" s="464"/>
      <c r="G33" s="464"/>
      <c r="H33" s="465"/>
      <c r="I33" s="465"/>
      <c r="J33" s="465"/>
      <c r="K33" s="460">
        <v>257.89999999999998</v>
      </c>
      <c r="L33" s="446">
        <v>107.8</v>
      </c>
      <c r="M33" s="446">
        <v>58.400000000000006</v>
      </c>
      <c r="N33" s="446">
        <v>91.6</v>
      </c>
      <c r="O33" s="446">
        <v>0.1</v>
      </c>
      <c r="P33" s="446">
        <v>166.2</v>
      </c>
      <c r="Q33" s="446">
        <v>145</v>
      </c>
      <c r="R33" s="446">
        <v>102</v>
      </c>
      <c r="S33" s="446">
        <v>43</v>
      </c>
      <c r="T33" s="460">
        <v>21.199999999999989</v>
      </c>
      <c r="U33" s="429"/>
    </row>
    <row r="34" spans="1:21" s="430" customFormat="1" ht="20.100000000000001" customHeight="1">
      <c r="A34" s="535"/>
      <c r="B34" s="284" t="s">
        <v>125</v>
      </c>
      <c r="C34" s="415">
        <v>895</v>
      </c>
      <c r="D34" s="456">
        <v>7.4999999999999997E-2</v>
      </c>
      <c r="E34" s="457">
        <v>67</v>
      </c>
      <c r="F34" s="280">
        <v>0.41800135637174801</v>
      </c>
      <c r="G34" s="280">
        <v>0.58199864362825204</v>
      </c>
      <c r="H34" s="458">
        <f>VLOOKUP(B:B,'[1]2020年学前提前下达资金测算 (2)'!C$1:D$65536,2,0)</f>
        <v>0</v>
      </c>
      <c r="I34" s="458">
        <f>VLOOKUP(B:B,'[1]2020年学前提前下达资金测算 (2)'!C$1:E$65536,3,0)</f>
        <v>1</v>
      </c>
      <c r="J34" s="458">
        <f>VLOOKUP(B:B,'[1]2020年学前提前下达资金测算 (2)'!C$1:F$65536,4,0)</f>
        <v>0</v>
      </c>
      <c r="K34" s="459">
        <v>6.7</v>
      </c>
      <c r="L34" s="448">
        <v>2.8</v>
      </c>
      <c r="M34" s="459">
        <v>0</v>
      </c>
      <c r="N34" s="459">
        <v>3.9</v>
      </c>
      <c r="O34" s="459">
        <v>0</v>
      </c>
      <c r="P34" s="460">
        <v>2.8</v>
      </c>
      <c r="Q34" s="460">
        <v>3</v>
      </c>
      <c r="R34" s="431">
        <v>3</v>
      </c>
      <c r="S34" s="459">
        <v>0</v>
      </c>
      <c r="T34" s="460">
        <v>-0.20000000000000018</v>
      </c>
      <c r="U34" s="429"/>
    </row>
    <row r="35" spans="1:21" s="430" customFormat="1" ht="20.100000000000001" customHeight="1">
      <c r="A35" s="535"/>
      <c r="B35" s="284" t="s">
        <v>259</v>
      </c>
      <c r="C35" s="415">
        <v>17376</v>
      </c>
      <c r="D35" s="456">
        <v>7.4999999999999997E-2</v>
      </c>
      <c r="E35" s="457">
        <v>1303</v>
      </c>
      <c r="F35" s="280">
        <v>0.41800135637174801</v>
      </c>
      <c r="G35" s="280">
        <v>0.58199864362825204</v>
      </c>
      <c r="H35" s="458">
        <f>VLOOKUP(B:B,'[1]2020年学前提前下达资金测算 (2)'!C$1:D$65536,2,0)</f>
        <v>0.4</v>
      </c>
      <c r="I35" s="458">
        <f>VLOOKUP(B:B,'[1]2020年学前提前下达资金测算 (2)'!C$1:E$65536,3,0)</f>
        <v>0.6</v>
      </c>
      <c r="J35" s="458">
        <f>VLOOKUP(B:B,'[1]2020年学前提前下达资金测算 (2)'!C$1:F$65536,4,0)</f>
        <v>0</v>
      </c>
      <c r="K35" s="459">
        <v>130.30000000000001</v>
      </c>
      <c r="L35" s="448">
        <v>54.5</v>
      </c>
      <c r="M35" s="459">
        <v>30.3</v>
      </c>
      <c r="N35" s="459">
        <v>45.5</v>
      </c>
      <c r="O35" s="459">
        <v>0</v>
      </c>
      <c r="P35" s="460">
        <v>84.8</v>
      </c>
      <c r="Q35" s="460">
        <v>76</v>
      </c>
      <c r="R35" s="431">
        <v>53</v>
      </c>
      <c r="S35" s="459">
        <v>23</v>
      </c>
      <c r="T35" s="460">
        <v>8.7999999999999972</v>
      </c>
      <c r="U35" s="429"/>
    </row>
    <row r="36" spans="1:21" s="430" customFormat="1" ht="20.100000000000001" customHeight="1">
      <c r="A36" s="535"/>
      <c r="B36" s="284" t="s">
        <v>260</v>
      </c>
      <c r="C36" s="415">
        <v>16114</v>
      </c>
      <c r="D36" s="456">
        <v>7.4999999999999997E-2</v>
      </c>
      <c r="E36" s="457">
        <v>1209</v>
      </c>
      <c r="F36" s="280">
        <v>0.41800135637174801</v>
      </c>
      <c r="G36" s="280">
        <v>0.58199864362825204</v>
      </c>
      <c r="H36" s="458">
        <f>VLOOKUP(B:B,'[1]2020年学前提前下达资金测算 (2)'!C$1:D$65536,2,0)</f>
        <v>0.4</v>
      </c>
      <c r="I36" s="458">
        <f>VLOOKUP(B:B,'[1]2020年学前提前下达资金测算 (2)'!C$1:E$65536,3,0)</f>
        <v>0.6</v>
      </c>
      <c r="J36" s="458">
        <f>VLOOKUP(B:B,'[1]2020年学前提前下达资金测算 (2)'!C$1:F$65536,4,0)</f>
        <v>0</v>
      </c>
      <c r="K36" s="459">
        <v>120.9</v>
      </c>
      <c r="L36" s="448">
        <v>50.5</v>
      </c>
      <c r="M36" s="459">
        <v>28.1</v>
      </c>
      <c r="N36" s="459">
        <v>42.2</v>
      </c>
      <c r="O36" s="459">
        <v>0.1</v>
      </c>
      <c r="P36" s="460">
        <v>78.599999999999994</v>
      </c>
      <c r="Q36" s="460">
        <v>66</v>
      </c>
      <c r="R36" s="431">
        <v>46</v>
      </c>
      <c r="S36" s="459">
        <v>20</v>
      </c>
      <c r="T36" s="460">
        <v>12.599999999999994</v>
      </c>
      <c r="U36" s="429"/>
    </row>
    <row r="37" spans="1:21" s="430" customFormat="1" ht="20.100000000000001" customHeight="1">
      <c r="A37" s="535"/>
      <c r="B37" s="284" t="s">
        <v>126</v>
      </c>
      <c r="C37" s="415">
        <v>22539</v>
      </c>
      <c r="D37" s="456">
        <v>7.4999999999999997E-2</v>
      </c>
      <c r="E37" s="457">
        <v>1690</v>
      </c>
      <c r="F37" s="280">
        <v>0.41800135637174801</v>
      </c>
      <c r="G37" s="280">
        <v>0.58199864362825204</v>
      </c>
      <c r="H37" s="466">
        <v>0.75</v>
      </c>
      <c r="I37" s="458">
        <f>VLOOKUP(B:B,'[1]2020年学前提前下达资金测算 (2)'!C$1:E$65536,3,0)</f>
        <v>0</v>
      </c>
      <c r="J37" s="458">
        <f>VLOOKUP(B:B,'[1]2020年学前提前下达资金测算 (2)'!C$1:F$65536,4,0)</f>
        <v>0.3</v>
      </c>
      <c r="K37" s="459">
        <v>169</v>
      </c>
      <c r="L37" s="448">
        <v>70.599999999999994</v>
      </c>
      <c r="M37" s="459">
        <v>73.8</v>
      </c>
      <c r="N37" s="459">
        <v>0</v>
      </c>
      <c r="O37" s="459">
        <v>24.6</v>
      </c>
      <c r="P37" s="460">
        <v>144.39999999999998</v>
      </c>
      <c r="Q37" s="460">
        <v>137</v>
      </c>
      <c r="R37" s="431">
        <v>78</v>
      </c>
      <c r="S37" s="459">
        <v>59</v>
      </c>
      <c r="T37" s="460">
        <v>7.3999999999999773</v>
      </c>
      <c r="U37" s="429"/>
    </row>
    <row r="38" spans="1:21" s="430" customFormat="1" ht="20.100000000000001" customHeight="1">
      <c r="A38" s="535"/>
      <c r="B38" s="284" t="s">
        <v>127</v>
      </c>
      <c r="C38" s="415">
        <v>21077</v>
      </c>
      <c r="D38" s="456">
        <v>7.4999999999999997E-2</v>
      </c>
      <c r="E38" s="457">
        <v>1581</v>
      </c>
      <c r="F38" s="280">
        <v>0.41800135637174801</v>
      </c>
      <c r="G38" s="280">
        <v>0.58199864362825204</v>
      </c>
      <c r="H38" s="466">
        <v>0.75</v>
      </c>
      <c r="I38" s="458">
        <f>VLOOKUP(B:B,'[1]2020年学前提前下达资金测算 (2)'!C$1:E$65536,3,0)</f>
        <v>0</v>
      </c>
      <c r="J38" s="458">
        <f>VLOOKUP(B:B,'[1]2020年学前提前下达资金测算 (2)'!C$1:F$65536,4,0)</f>
        <v>0.3</v>
      </c>
      <c r="K38" s="459">
        <v>158.10000000000002</v>
      </c>
      <c r="L38" s="448">
        <v>66.099999999999994</v>
      </c>
      <c r="M38" s="459">
        <v>69</v>
      </c>
      <c r="N38" s="459">
        <v>0</v>
      </c>
      <c r="O38" s="459">
        <v>23</v>
      </c>
      <c r="P38" s="460">
        <v>135.1</v>
      </c>
      <c r="Q38" s="460">
        <v>125</v>
      </c>
      <c r="R38" s="431">
        <v>71</v>
      </c>
      <c r="S38" s="459">
        <v>54</v>
      </c>
      <c r="T38" s="460">
        <v>10.099999999999994</v>
      </c>
      <c r="U38" s="429"/>
    </row>
    <row r="39" spans="1:21" s="430" customFormat="1" ht="20.100000000000001" customHeight="1">
      <c r="A39" s="535"/>
      <c r="B39" s="284" t="s">
        <v>128</v>
      </c>
      <c r="C39" s="415">
        <v>3544</v>
      </c>
      <c r="D39" s="456">
        <v>7.4999999999999997E-2</v>
      </c>
      <c r="E39" s="457">
        <v>266</v>
      </c>
      <c r="F39" s="280">
        <v>0.41800135637174801</v>
      </c>
      <c r="G39" s="280">
        <v>0.58199864362825204</v>
      </c>
      <c r="H39" s="458">
        <f>VLOOKUP(B:B,'[1]2020年学前提前下达资金测算 (2)'!C$1:D$65536,2,0)</f>
        <v>0.7</v>
      </c>
      <c r="I39" s="458">
        <f>VLOOKUP(B:B,'[1]2020年学前提前下达资金测算 (2)'!C$1:E$65536,3,0)</f>
        <v>0</v>
      </c>
      <c r="J39" s="458">
        <f>VLOOKUP(B:B,'[1]2020年学前提前下达资金测算 (2)'!C$1:F$65536,4,0)</f>
        <v>0.3</v>
      </c>
      <c r="K39" s="459">
        <v>26.6</v>
      </c>
      <c r="L39" s="448">
        <v>11.1</v>
      </c>
      <c r="M39" s="459">
        <v>10.8</v>
      </c>
      <c r="N39" s="459">
        <v>0</v>
      </c>
      <c r="O39" s="459">
        <v>4.7</v>
      </c>
      <c r="P39" s="460">
        <v>21.9</v>
      </c>
      <c r="Q39" s="460">
        <v>19</v>
      </c>
      <c r="R39" s="431">
        <v>11</v>
      </c>
      <c r="S39" s="459">
        <v>8</v>
      </c>
      <c r="T39" s="460">
        <v>2.8999999999999986</v>
      </c>
      <c r="U39" s="429"/>
    </row>
    <row r="40" spans="1:21" s="430" customFormat="1" ht="20.100000000000001" customHeight="1">
      <c r="A40" s="535" t="s">
        <v>17</v>
      </c>
      <c r="B40" s="281" t="s">
        <v>129</v>
      </c>
      <c r="C40" s="449">
        <v>228757</v>
      </c>
      <c r="D40" s="450"/>
      <c r="E40" s="450">
        <v>19433</v>
      </c>
      <c r="F40" s="450"/>
      <c r="G40" s="450"/>
      <c r="H40" s="451"/>
      <c r="I40" s="451"/>
      <c r="J40" s="451"/>
      <c r="K40" s="442">
        <v>1943.3</v>
      </c>
      <c r="L40" s="442">
        <v>812.4</v>
      </c>
      <c r="M40" s="442">
        <v>774.6</v>
      </c>
      <c r="N40" s="442">
        <v>128.6</v>
      </c>
      <c r="O40" s="442">
        <v>227.70000000000002</v>
      </c>
      <c r="P40" s="442">
        <v>1586.9999999999998</v>
      </c>
      <c r="Q40" s="442">
        <v>1444</v>
      </c>
      <c r="R40" s="442">
        <v>824</v>
      </c>
      <c r="S40" s="442">
        <v>620</v>
      </c>
      <c r="T40" s="442">
        <v>143</v>
      </c>
      <c r="U40" s="429"/>
    </row>
    <row r="41" spans="1:21" s="430" customFormat="1" ht="20.100000000000001" customHeight="1">
      <c r="A41" s="535"/>
      <c r="B41" s="284" t="s">
        <v>268</v>
      </c>
      <c r="C41" s="463">
        <v>49080</v>
      </c>
      <c r="D41" s="464"/>
      <c r="E41" s="464">
        <v>3682</v>
      </c>
      <c r="F41" s="464"/>
      <c r="G41" s="464"/>
      <c r="H41" s="465"/>
      <c r="I41" s="465"/>
      <c r="J41" s="465"/>
      <c r="K41" s="460">
        <v>368.20000000000005</v>
      </c>
      <c r="L41" s="446">
        <v>153.89999999999998</v>
      </c>
      <c r="M41" s="446">
        <v>85.7</v>
      </c>
      <c r="N41" s="446">
        <v>128.6</v>
      </c>
      <c r="O41" s="446">
        <v>0</v>
      </c>
      <c r="P41" s="446">
        <v>239.59999999999997</v>
      </c>
      <c r="Q41" s="446">
        <v>212</v>
      </c>
      <c r="R41" s="446">
        <v>147</v>
      </c>
      <c r="S41" s="446">
        <v>65</v>
      </c>
      <c r="T41" s="460">
        <v>27.599999999999966</v>
      </c>
      <c r="U41" s="429"/>
    </row>
    <row r="42" spans="1:21" s="430" customFormat="1" ht="20.100000000000001" customHeight="1">
      <c r="A42" s="535"/>
      <c r="B42" s="284" t="s">
        <v>130</v>
      </c>
      <c r="C42" s="415">
        <v>0</v>
      </c>
      <c r="D42" s="456">
        <v>7.4999999999999997E-2</v>
      </c>
      <c r="E42" s="457">
        <v>0</v>
      </c>
      <c r="F42" s="280">
        <v>0.41800135637174801</v>
      </c>
      <c r="G42" s="280">
        <v>0.58199864362825204</v>
      </c>
      <c r="H42" s="458">
        <v>0</v>
      </c>
      <c r="I42" s="458">
        <v>1</v>
      </c>
      <c r="J42" s="458">
        <v>0</v>
      </c>
      <c r="K42" s="459">
        <v>0</v>
      </c>
      <c r="L42" s="448">
        <v>0</v>
      </c>
      <c r="M42" s="459">
        <v>0</v>
      </c>
      <c r="N42" s="459">
        <v>0</v>
      </c>
      <c r="O42" s="459">
        <v>0</v>
      </c>
      <c r="P42" s="460">
        <v>0</v>
      </c>
      <c r="Q42" s="460">
        <v>0</v>
      </c>
      <c r="R42" s="431">
        <v>0</v>
      </c>
      <c r="S42" s="459">
        <v>0</v>
      </c>
      <c r="T42" s="460">
        <v>0</v>
      </c>
      <c r="U42" s="429"/>
    </row>
    <row r="43" spans="1:21" s="430" customFormat="1" ht="20.100000000000001" customHeight="1">
      <c r="A43" s="535"/>
      <c r="B43" s="284" t="s">
        <v>131</v>
      </c>
      <c r="C43" s="415">
        <v>2932</v>
      </c>
      <c r="D43" s="456">
        <v>7.4999999999999997E-2</v>
      </c>
      <c r="E43" s="457">
        <v>220</v>
      </c>
      <c r="F43" s="280">
        <v>0.41800135637174801</v>
      </c>
      <c r="G43" s="280">
        <v>0.58199864362825204</v>
      </c>
      <c r="H43" s="458">
        <v>0.4</v>
      </c>
      <c r="I43" s="458">
        <v>0.6</v>
      </c>
      <c r="J43" s="458">
        <v>0</v>
      </c>
      <c r="K43" s="459">
        <v>22</v>
      </c>
      <c r="L43" s="448">
        <v>9.1999999999999993</v>
      </c>
      <c r="M43" s="459">
        <v>5.0999999999999996</v>
      </c>
      <c r="N43" s="459">
        <v>7.7</v>
      </c>
      <c r="O43" s="459">
        <v>0</v>
      </c>
      <c r="P43" s="460">
        <v>14.299999999999999</v>
      </c>
      <c r="Q43" s="460">
        <v>12</v>
      </c>
      <c r="R43" s="431">
        <v>8</v>
      </c>
      <c r="S43" s="459">
        <v>4</v>
      </c>
      <c r="T43" s="460">
        <v>2.2999999999999989</v>
      </c>
      <c r="U43" s="429"/>
    </row>
    <row r="44" spans="1:21" s="430" customFormat="1" ht="20.100000000000001" customHeight="1">
      <c r="A44" s="535"/>
      <c r="B44" s="284" t="s">
        <v>263</v>
      </c>
      <c r="C44" s="415">
        <v>9220</v>
      </c>
      <c r="D44" s="456">
        <v>7.4999999999999997E-2</v>
      </c>
      <c r="E44" s="457">
        <v>692</v>
      </c>
      <c r="F44" s="280">
        <v>0.41800135637174801</v>
      </c>
      <c r="G44" s="280">
        <v>0.58199864362825204</v>
      </c>
      <c r="H44" s="458">
        <f>VLOOKUP(B:B,'[1]2020年学前提前下达资金测算 (2)'!C$1:D$65536,2,0)</f>
        <v>0.4</v>
      </c>
      <c r="I44" s="458">
        <f>VLOOKUP(B:B,'[1]2020年学前提前下达资金测算 (2)'!C$1:E$65536,3,0)</f>
        <v>0.6</v>
      </c>
      <c r="J44" s="458">
        <f>VLOOKUP(B:B,'[1]2020年学前提前下达资金测算 (2)'!C$1:F$65536,4,0)</f>
        <v>0</v>
      </c>
      <c r="K44" s="459">
        <v>69.2</v>
      </c>
      <c r="L44" s="448">
        <v>28.9</v>
      </c>
      <c r="M44" s="459">
        <v>16.100000000000001</v>
      </c>
      <c r="N44" s="459">
        <v>24.2</v>
      </c>
      <c r="O44" s="459">
        <v>0</v>
      </c>
      <c r="P44" s="460">
        <v>45</v>
      </c>
      <c r="Q44" s="460">
        <v>40</v>
      </c>
      <c r="R44" s="431">
        <v>28</v>
      </c>
      <c r="S44" s="459">
        <v>12</v>
      </c>
      <c r="T44" s="460">
        <v>5</v>
      </c>
      <c r="U44" s="429"/>
    </row>
    <row r="45" spans="1:21" s="430" customFormat="1" ht="20.100000000000001" customHeight="1">
      <c r="A45" s="535"/>
      <c r="B45" s="284" t="s">
        <v>261</v>
      </c>
      <c r="C45" s="415">
        <v>8896</v>
      </c>
      <c r="D45" s="456">
        <v>7.4999999999999997E-2</v>
      </c>
      <c r="E45" s="457">
        <v>667</v>
      </c>
      <c r="F45" s="280">
        <v>0.41800135637174801</v>
      </c>
      <c r="G45" s="280">
        <v>0.58199864362825204</v>
      </c>
      <c r="H45" s="458">
        <f>VLOOKUP(B:B,'[1]2020年学前提前下达资金测算 (2)'!C$1:D$65536,2,0)</f>
        <v>0.4</v>
      </c>
      <c r="I45" s="458">
        <f>VLOOKUP(B:B,'[1]2020年学前提前下达资金测算 (2)'!C$1:E$65536,3,0)</f>
        <v>0.6</v>
      </c>
      <c r="J45" s="458">
        <f>VLOOKUP(B:B,'[1]2020年学前提前下达资金测算 (2)'!C$1:F$65536,4,0)</f>
        <v>0</v>
      </c>
      <c r="K45" s="459">
        <v>66.7</v>
      </c>
      <c r="L45" s="448">
        <v>27.9</v>
      </c>
      <c r="M45" s="459">
        <v>15.5</v>
      </c>
      <c r="N45" s="459">
        <v>23.3</v>
      </c>
      <c r="O45" s="459">
        <v>0</v>
      </c>
      <c r="P45" s="460">
        <v>43.4</v>
      </c>
      <c r="Q45" s="460">
        <v>39</v>
      </c>
      <c r="R45" s="431">
        <v>27</v>
      </c>
      <c r="S45" s="459">
        <v>12</v>
      </c>
      <c r="T45" s="460">
        <v>4.3999999999999986</v>
      </c>
      <c r="U45" s="429"/>
    </row>
    <row r="46" spans="1:21" s="430" customFormat="1" ht="20.100000000000001" customHeight="1">
      <c r="A46" s="535"/>
      <c r="B46" s="284" t="s">
        <v>262</v>
      </c>
      <c r="C46" s="415">
        <v>7208</v>
      </c>
      <c r="D46" s="456">
        <v>7.4999999999999997E-2</v>
      </c>
      <c r="E46" s="457">
        <v>541</v>
      </c>
      <c r="F46" s="280">
        <v>0.41800135637174801</v>
      </c>
      <c r="G46" s="280">
        <v>0.58199864362825204</v>
      </c>
      <c r="H46" s="458">
        <f>VLOOKUP(B:B,'[1]2020年学前提前下达资金测算 (2)'!C$1:D$65536,2,0)</f>
        <v>0.4</v>
      </c>
      <c r="I46" s="458">
        <f>VLOOKUP(B:B,'[1]2020年学前提前下达资金测算 (2)'!C$1:E$65536,3,0)</f>
        <v>0.6</v>
      </c>
      <c r="J46" s="458">
        <f>VLOOKUP(B:B,'[1]2020年学前提前下达资金测算 (2)'!C$1:F$65536,4,0)</f>
        <v>0</v>
      </c>
      <c r="K46" s="459">
        <v>54.1</v>
      </c>
      <c r="L46" s="448">
        <v>22.6</v>
      </c>
      <c r="M46" s="459">
        <v>12.6</v>
      </c>
      <c r="N46" s="459">
        <v>18.899999999999999</v>
      </c>
      <c r="O46" s="459">
        <v>0</v>
      </c>
      <c r="P46" s="460">
        <v>35.200000000000003</v>
      </c>
      <c r="Q46" s="460">
        <v>32</v>
      </c>
      <c r="R46" s="431">
        <v>22</v>
      </c>
      <c r="S46" s="459">
        <v>10</v>
      </c>
      <c r="T46" s="460">
        <v>3.2000000000000028</v>
      </c>
      <c r="U46" s="429"/>
    </row>
    <row r="47" spans="1:21" s="430" customFormat="1" ht="20.100000000000001" customHeight="1">
      <c r="A47" s="535"/>
      <c r="B47" s="284" t="s">
        <v>264</v>
      </c>
      <c r="C47" s="415">
        <v>20824</v>
      </c>
      <c r="D47" s="456">
        <v>7.4999999999999997E-2</v>
      </c>
      <c r="E47" s="457">
        <v>1562</v>
      </c>
      <c r="F47" s="280">
        <v>0.41800135637174801</v>
      </c>
      <c r="G47" s="280">
        <v>0.58199864362825204</v>
      </c>
      <c r="H47" s="458">
        <f>VLOOKUP(B:B,'[1]2020年学前提前下达资金测算 (2)'!C$1:D$65536,2,0)</f>
        <v>0.4</v>
      </c>
      <c r="I47" s="458">
        <f>VLOOKUP(B:B,'[1]2020年学前提前下达资金测算 (2)'!C$1:E$65536,3,0)</f>
        <v>0.6</v>
      </c>
      <c r="J47" s="458">
        <f>VLOOKUP(B:B,'[1]2020年学前提前下达资金测算 (2)'!C$1:F$65536,4,0)</f>
        <v>0</v>
      </c>
      <c r="K47" s="459">
        <v>156.20000000000002</v>
      </c>
      <c r="L47" s="448">
        <v>65.3</v>
      </c>
      <c r="M47" s="459">
        <v>36.4</v>
      </c>
      <c r="N47" s="459">
        <v>54.5</v>
      </c>
      <c r="O47" s="459">
        <v>0</v>
      </c>
      <c r="P47" s="460">
        <v>101.69999999999999</v>
      </c>
      <c r="Q47" s="460">
        <v>89</v>
      </c>
      <c r="R47" s="431">
        <v>62</v>
      </c>
      <c r="S47" s="459">
        <v>27</v>
      </c>
      <c r="T47" s="460">
        <v>12.699999999999989</v>
      </c>
      <c r="U47" s="429"/>
    </row>
    <row r="48" spans="1:21" s="430" customFormat="1" ht="20.100000000000001" customHeight="1">
      <c r="A48" s="535"/>
      <c r="B48" s="284" t="s">
        <v>132</v>
      </c>
      <c r="C48" s="415">
        <v>25113</v>
      </c>
      <c r="D48" s="456">
        <v>7.4999999999999997E-2</v>
      </c>
      <c r="E48" s="457">
        <v>1883</v>
      </c>
      <c r="F48" s="280">
        <v>0.41800135637174801</v>
      </c>
      <c r="G48" s="280">
        <v>0.58199864362825204</v>
      </c>
      <c r="H48" s="458">
        <f>VLOOKUP(B:B,'[1]2020年学前提前下达资金测算 (2)'!C$1:D$65536,2,0)</f>
        <v>0.75</v>
      </c>
      <c r="I48" s="458">
        <f>VLOOKUP(B:B,'[1]2020年学前提前下达资金测算 (2)'!C$1:E$65536,3,0)</f>
        <v>0</v>
      </c>
      <c r="J48" s="458">
        <f>VLOOKUP(B:B,'[1]2020年学前提前下达资金测算 (2)'!C$1:F$65536,4,0)</f>
        <v>0.25</v>
      </c>
      <c r="K48" s="459">
        <v>188.3</v>
      </c>
      <c r="L48" s="448">
        <v>78.7</v>
      </c>
      <c r="M48" s="459">
        <v>82.2</v>
      </c>
      <c r="N48" s="459">
        <v>0</v>
      </c>
      <c r="O48" s="459">
        <v>27.4</v>
      </c>
      <c r="P48" s="460">
        <v>160.9</v>
      </c>
      <c r="Q48" s="460">
        <v>135</v>
      </c>
      <c r="R48" s="431">
        <v>74</v>
      </c>
      <c r="S48" s="459">
        <v>61</v>
      </c>
      <c r="T48" s="460">
        <v>25.900000000000006</v>
      </c>
      <c r="U48" s="429"/>
    </row>
    <row r="49" spans="1:21" s="430" customFormat="1" ht="20.100000000000001" customHeight="1">
      <c r="A49" s="535"/>
      <c r="B49" s="284" t="s">
        <v>133</v>
      </c>
      <c r="C49" s="415">
        <v>24313</v>
      </c>
      <c r="D49" s="456">
        <v>7.4999999999999997E-2</v>
      </c>
      <c r="E49" s="457">
        <v>1823</v>
      </c>
      <c r="F49" s="280">
        <v>0.41800135637174801</v>
      </c>
      <c r="G49" s="280">
        <v>0.58199864362825204</v>
      </c>
      <c r="H49" s="458">
        <f>VLOOKUP(B:B,'[1]2020年学前提前下达资金测算 (2)'!C$1:D$65536,2,0)</f>
        <v>0.75</v>
      </c>
      <c r="I49" s="458">
        <f>VLOOKUP(B:B,'[1]2020年学前提前下达资金测算 (2)'!C$1:E$65536,3,0)</f>
        <v>0</v>
      </c>
      <c r="J49" s="458">
        <f>VLOOKUP(B:B,'[1]2020年学前提前下达资金测算 (2)'!C$1:F$65536,4,0)</f>
        <v>0.25</v>
      </c>
      <c r="K49" s="459">
        <v>182.3</v>
      </c>
      <c r="L49" s="448">
        <v>76.2</v>
      </c>
      <c r="M49" s="459">
        <v>79.599999999999994</v>
      </c>
      <c r="N49" s="459">
        <v>0</v>
      </c>
      <c r="O49" s="459">
        <v>26.5</v>
      </c>
      <c r="P49" s="460">
        <v>155.80000000000001</v>
      </c>
      <c r="Q49" s="460">
        <v>134</v>
      </c>
      <c r="R49" s="431">
        <v>74</v>
      </c>
      <c r="S49" s="459">
        <v>60</v>
      </c>
      <c r="T49" s="460">
        <v>21.800000000000011</v>
      </c>
      <c r="U49" s="429"/>
    </row>
    <row r="50" spans="1:21" s="430" customFormat="1" ht="20.100000000000001" customHeight="1">
      <c r="A50" s="535"/>
      <c r="B50" s="284" t="s">
        <v>134</v>
      </c>
      <c r="C50" s="415">
        <v>9655</v>
      </c>
      <c r="D50" s="456">
        <v>7.4999999999999997E-2</v>
      </c>
      <c r="E50" s="457">
        <v>724</v>
      </c>
      <c r="F50" s="280">
        <v>0.41800135637174801</v>
      </c>
      <c r="G50" s="280">
        <v>0.58199864362825204</v>
      </c>
      <c r="H50" s="458">
        <f>VLOOKUP(B:B,'[1]2020年学前提前下达资金测算 (2)'!C$1:D$65536,2,0)</f>
        <v>0.7</v>
      </c>
      <c r="I50" s="458">
        <f>VLOOKUP(B:B,'[1]2020年学前提前下达资金测算 (2)'!C$1:E$65536,3,0)</f>
        <v>0</v>
      </c>
      <c r="J50" s="458">
        <f>VLOOKUP(B:B,'[1]2020年学前提前下达资金测算 (2)'!C$1:F$65536,4,0)</f>
        <v>0.3</v>
      </c>
      <c r="K50" s="459">
        <v>72.400000000000006</v>
      </c>
      <c r="L50" s="448">
        <v>30.3</v>
      </c>
      <c r="M50" s="459">
        <v>29.5</v>
      </c>
      <c r="N50" s="459">
        <v>0</v>
      </c>
      <c r="O50" s="459">
        <v>12.6</v>
      </c>
      <c r="P50" s="460">
        <v>59.8</v>
      </c>
      <c r="Q50" s="460">
        <v>56</v>
      </c>
      <c r="R50" s="431">
        <v>32</v>
      </c>
      <c r="S50" s="459">
        <v>24</v>
      </c>
      <c r="T50" s="460">
        <v>3.7999999999999972</v>
      </c>
      <c r="U50" s="429"/>
    </row>
    <row r="51" spans="1:21" s="430" customFormat="1" ht="20.100000000000001" customHeight="1">
      <c r="A51" s="535"/>
      <c r="B51" s="284" t="s">
        <v>135</v>
      </c>
      <c r="C51" s="415">
        <v>23882</v>
      </c>
      <c r="D51" s="456">
        <v>7.4999999999999997E-2</v>
      </c>
      <c r="E51" s="457">
        <v>1791</v>
      </c>
      <c r="F51" s="280">
        <v>0.41800135637174801</v>
      </c>
      <c r="G51" s="280">
        <v>0.58199864362825204</v>
      </c>
      <c r="H51" s="458">
        <f>VLOOKUP(B:B,'[1]2020年学前提前下达资金测算 (2)'!C$1:D$65536,2,0)</f>
        <v>0.7</v>
      </c>
      <c r="I51" s="458">
        <f>VLOOKUP(B:B,'[1]2020年学前提前下达资金测算 (2)'!C$1:E$65536,3,0)</f>
        <v>0</v>
      </c>
      <c r="J51" s="458">
        <f>VLOOKUP(B:B,'[1]2020年学前提前下达资金测算 (2)'!C$1:F$65536,4,0)</f>
        <v>0.3</v>
      </c>
      <c r="K51" s="459">
        <v>179.10000000000002</v>
      </c>
      <c r="L51" s="448">
        <v>74.900000000000006</v>
      </c>
      <c r="M51" s="459">
        <v>73</v>
      </c>
      <c r="N51" s="459">
        <v>0</v>
      </c>
      <c r="O51" s="459">
        <v>31.2</v>
      </c>
      <c r="P51" s="460">
        <v>147.9</v>
      </c>
      <c r="Q51" s="460">
        <v>134</v>
      </c>
      <c r="R51" s="431">
        <v>76</v>
      </c>
      <c r="S51" s="459">
        <v>58</v>
      </c>
      <c r="T51" s="460">
        <v>13.900000000000006</v>
      </c>
      <c r="U51" s="429"/>
    </row>
    <row r="52" spans="1:21" s="430" customFormat="1" ht="20.100000000000001" customHeight="1">
      <c r="A52" s="535"/>
      <c r="B52" s="284" t="s">
        <v>136</v>
      </c>
      <c r="C52" s="467">
        <v>21112</v>
      </c>
      <c r="D52" s="456">
        <v>7.4999999999999997E-2</v>
      </c>
      <c r="E52" s="457">
        <v>1583</v>
      </c>
      <c r="F52" s="280">
        <v>0.41800135637174801</v>
      </c>
      <c r="G52" s="280">
        <v>0.58199864362825204</v>
      </c>
      <c r="H52" s="458">
        <f>VLOOKUP(B:B,'[1]2020年学前提前下达资金测算 (2)'!C$1:D$65536,2,0)</f>
        <v>0.7</v>
      </c>
      <c r="I52" s="458">
        <f>VLOOKUP(B:B,'[1]2020年学前提前下达资金测算 (2)'!C$1:E$65536,3,0)</f>
        <v>0</v>
      </c>
      <c r="J52" s="458">
        <f>VLOOKUP(B:B,'[1]2020年学前提前下达资金测算 (2)'!C$1:F$65536,4,0)</f>
        <v>0.3</v>
      </c>
      <c r="K52" s="459">
        <v>158.30000000000001</v>
      </c>
      <c r="L52" s="448">
        <v>66.2</v>
      </c>
      <c r="M52" s="459">
        <v>64.5</v>
      </c>
      <c r="N52" s="459">
        <v>0</v>
      </c>
      <c r="O52" s="459">
        <v>27.6</v>
      </c>
      <c r="P52" s="460">
        <v>130.69999999999999</v>
      </c>
      <c r="Q52" s="460">
        <v>156</v>
      </c>
      <c r="R52" s="431">
        <v>88</v>
      </c>
      <c r="S52" s="459">
        <v>68</v>
      </c>
      <c r="T52" s="460">
        <v>-25.300000000000011</v>
      </c>
      <c r="U52" s="429"/>
    </row>
    <row r="53" spans="1:21" s="430" customFormat="1" ht="20.100000000000001" customHeight="1">
      <c r="A53" s="535"/>
      <c r="B53" s="284" t="s">
        <v>137</v>
      </c>
      <c r="C53" s="415">
        <v>30352</v>
      </c>
      <c r="D53" s="461">
        <v>0.15</v>
      </c>
      <c r="E53" s="457">
        <v>4553</v>
      </c>
      <c r="F53" s="280">
        <v>0.41800135637174801</v>
      </c>
      <c r="G53" s="280">
        <v>0.58199864362825204</v>
      </c>
      <c r="H53" s="458">
        <f>VLOOKUP(B:B,'[1]2020年学前提前下达资金测算 (2)'!C$1:D$65536,2,0)</f>
        <v>0.8</v>
      </c>
      <c r="I53" s="458">
        <f>VLOOKUP(B:B,'[1]2020年学前提前下达资金测算 (2)'!C$1:E$65536,3,0)</f>
        <v>0</v>
      </c>
      <c r="J53" s="458">
        <f>VLOOKUP(B:B,'[1]2020年学前提前下达资金测算 (2)'!C$1:F$65536,4,0)</f>
        <v>0.2</v>
      </c>
      <c r="K53" s="459">
        <v>455.3</v>
      </c>
      <c r="L53" s="448">
        <v>190.3</v>
      </c>
      <c r="M53" s="459">
        <v>212</v>
      </c>
      <c r="N53" s="459">
        <v>0</v>
      </c>
      <c r="O53" s="459">
        <v>53</v>
      </c>
      <c r="P53" s="460">
        <v>402.3</v>
      </c>
      <c r="Q53" s="460">
        <v>360</v>
      </c>
      <c r="R53" s="431">
        <v>192</v>
      </c>
      <c r="S53" s="459">
        <v>168</v>
      </c>
      <c r="T53" s="460">
        <v>42.300000000000011</v>
      </c>
      <c r="U53" s="429"/>
    </row>
    <row r="54" spans="1:21" s="430" customFormat="1" ht="20.100000000000001" customHeight="1">
      <c r="A54" s="535"/>
      <c r="B54" s="284" t="s">
        <v>138</v>
      </c>
      <c r="C54" s="415">
        <v>45250</v>
      </c>
      <c r="D54" s="456">
        <v>7.4999999999999997E-2</v>
      </c>
      <c r="E54" s="457">
        <v>3394</v>
      </c>
      <c r="F54" s="280">
        <v>0.41800135637174801</v>
      </c>
      <c r="G54" s="280">
        <v>0.58199864362825204</v>
      </c>
      <c r="H54" s="458">
        <f>VLOOKUP(B:B,'[1]2020年学前提前下达资金测算 (2)'!C$1:D$65536,2,0)</f>
        <v>0.75</v>
      </c>
      <c r="I54" s="458">
        <f>VLOOKUP(B:B,'[1]2020年学前提前下达资金测算 (2)'!C$1:E$65536,3,0)</f>
        <v>0</v>
      </c>
      <c r="J54" s="458">
        <f>VLOOKUP(B:B,'[1]2020年学前提前下达资金测算 (2)'!C$1:F$65536,4,0)</f>
        <v>0.25</v>
      </c>
      <c r="K54" s="459">
        <v>339.40000000000003</v>
      </c>
      <c r="L54" s="448">
        <v>141.9</v>
      </c>
      <c r="M54" s="459">
        <v>148.1</v>
      </c>
      <c r="N54" s="459">
        <v>0</v>
      </c>
      <c r="O54" s="459">
        <v>49.4</v>
      </c>
      <c r="P54" s="460">
        <v>290</v>
      </c>
      <c r="Q54" s="460">
        <v>257</v>
      </c>
      <c r="R54" s="431">
        <v>141</v>
      </c>
      <c r="S54" s="459">
        <v>116</v>
      </c>
      <c r="T54" s="460">
        <v>33</v>
      </c>
      <c r="U54" s="429"/>
    </row>
    <row r="55" spans="1:21" s="430" customFormat="1" ht="20.100000000000001" customHeight="1">
      <c r="A55" s="535" t="s">
        <v>21</v>
      </c>
      <c r="B55" s="281" t="s">
        <v>139</v>
      </c>
      <c r="C55" s="449">
        <v>199140</v>
      </c>
      <c r="D55" s="450"/>
      <c r="E55" s="450">
        <v>25773</v>
      </c>
      <c r="F55" s="450"/>
      <c r="G55" s="450"/>
      <c r="H55" s="451"/>
      <c r="I55" s="451"/>
      <c r="J55" s="451"/>
      <c r="K55" s="442">
        <v>2577.3000000000006</v>
      </c>
      <c r="L55" s="442">
        <v>1077</v>
      </c>
      <c r="M55" s="442">
        <v>1141.1000000000001</v>
      </c>
      <c r="N55" s="442">
        <v>79</v>
      </c>
      <c r="O55" s="442">
        <v>280.20000000000005</v>
      </c>
      <c r="P55" s="442">
        <v>2218.1000000000004</v>
      </c>
      <c r="Q55" s="442">
        <v>2098</v>
      </c>
      <c r="R55" s="442">
        <v>1145</v>
      </c>
      <c r="S55" s="442">
        <v>953</v>
      </c>
      <c r="T55" s="442">
        <v>120.10000000000001</v>
      </c>
      <c r="U55" s="429"/>
    </row>
    <row r="56" spans="1:21" s="430" customFormat="1" ht="27.95" customHeight="1">
      <c r="A56" s="535"/>
      <c r="B56" s="284" t="s">
        <v>269</v>
      </c>
      <c r="C56" s="463">
        <v>29167</v>
      </c>
      <c r="D56" s="464"/>
      <c r="E56" s="464">
        <v>2187</v>
      </c>
      <c r="F56" s="464"/>
      <c r="G56" s="464"/>
      <c r="H56" s="465"/>
      <c r="I56" s="465"/>
      <c r="J56" s="465"/>
      <c r="K56" s="460">
        <v>218.7</v>
      </c>
      <c r="L56" s="446">
        <v>91.300000000000011</v>
      </c>
      <c r="M56" s="460">
        <v>48.400000000000006</v>
      </c>
      <c r="N56" s="460">
        <v>79</v>
      </c>
      <c r="O56" s="460">
        <v>0</v>
      </c>
      <c r="P56" s="460">
        <v>139.70000000000002</v>
      </c>
      <c r="Q56" s="460">
        <v>130</v>
      </c>
      <c r="R56" s="431">
        <v>91</v>
      </c>
      <c r="S56" s="460">
        <v>39</v>
      </c>
      <c r="T56" s="460">
        <v>9.7000000000000171</v>
      </c>
      <c r="U56" s="429"/>
    </row>
    <row r="57" spans="1:21" s="430" customFormat="1" ht="20.100000000000001" customHeight="1">
      <c r="A57" s="535"/>
      <c r="B57" s="284" t="s">
        <v>140</v>
      </c>
      <c r="C57" s="415">
        <v>1414</v>
      </c>
      <c r="D57" s="456">
        <v>7.4999999999999997E-2</v>
      </c>
      <c r="E57" s="457">
        <v>106</v>
      </c>
      <c r="F57" s="280">
        <v>0.41800135637174801</v>
      </c>
      <c r="G57" s="280">
        <v>0.58199864362825204</v>
      </c>
      <c r="H57" s="458">
        <f>VLOOKUP(B:B,'[1]2020年学前提前下达资金测算 (2)'!C$1:D$65536,2,0)</f>
        <v>0</v>
      </c>
      <c r="I57" s="458">
        <f>VLOOKUP(B:B,'[1]2020年学前提前下达资金测算 (2)'!C$1:E$65536,3,0)</f>
        <v>1</v>
      </c>
      <c r="J57" s="458">
        <f>VLOOKUP(B:B,'[1]2020年学前提前下达资金测算 (2)'!C$1:F$65536,4,0)</f>
        <v>0</v>
      </c>
      <c r="K57" s="459">
        <v>10.600000000000001</v>
      </c>
      <c r="L57" s="448">
        <v>4.4000000000000004</v>
      </c>
      <c r="M57" s="459">
        <v>0</v>
      </c>
      <c r="N57" s="459">
        <v>6.2</v>
      </c>
      <c r="O57" s="459">
        <v>0</v>
      </c>
      <c r="P57" s="460">
        <v>4.4000000000000004</v>
      </c>
      <c r="Q57" s="460">
        <v>3</v>
      </c>
      <c r="R57" s="431">
        <v>3</v>
      </c>
      <c r="S57" s="459">
        <v>0</v>
      </c>
      <c r="T57" s="460">
        <v>1.4000000000000004</v>
      </c>
      <c r="U57" s="429"/>
    </row>
    <row r="58" spans="1:21" s="430" customFormat="1" ht="20.100000000000001" customHeight="1">
      <c r="A58" s="535"/>
      <c r="B58" s="284" t="s">
        <v>141</v>
      </c>
      <c r="C58" s="415">
        <v>11625</v>
      </c>
      <c r="D58" s="456">
        <v>7.4999999999999997E-2</v>
      </c>
      <c r="E58" s="457">
        <v>872</v>
      </c>
      <c r="F58" s="280">
        <v>0.41800135637174801</v>
      </c>
      <c r="G58" s="280">
        <v>0.58199864362825204</v>
      </c>
      <c r="H58" s="458">
        <f>VLOOKUP(B:B,'[1]2020年学前提前下达资金测算 (2)'!C$1:D$65536,2,0)</f>
        <v>0.4</v>
      </c>
      <c r="I58" s="458">
        <f>VLOOKUP(B:B,'[1]2020年学前提前下达资金测算 (2)'!C$1:E$65536,3,0)</f>
        <v>0.6</v>
      </c>
      <c r="J58" s="458">
        <f>VLOOKUP(B:B,'[1]2020年学前提前下达资金测算 (2)'!C$1:F$65536,4,0)</f>
        <v>0</v>
      </c>
      <c r="K58" s="459">
        <v>87.2</v>
      </c>
      <c r="L58" s="448">
        <v>36.4</v>
      </c>
      <c r="M58" s="459">
        <v>20.3</v>
      </c>
      <c r="N58" s="459">
        <v>30.5</v>
      </c>
      <c r="O58" s="459">
        <v>0</v>
      </c>
      <c r="P58" s="460">
        <v>56.7</v>
      </c>
      <c r="Q58" s="460">
        <v>53</v>
      </c>
      <c r="R58" s="431">
        <v>37</v>
      </c>
      <c r="S58" s="459">
        <v>16</v>
      </c>
      <c r="T58" s="460">
        <v>3.7000000000000028</v>
      </c>
      <c r="U58" s="429"/>
    </row>
    <row r="59" spans="1:21" s="430" customFormat="1" ht="20.100000000000001" customHeight="1">
      <c r="A59" s="535"/>
      <c r="B59" s="284" t="s">
        <v>286</v>
      </c>
      <c r="C59" s="415">
        <v>11365</v>
      </c>
      <c r="D59" s="456">
        <v>7.4999999999999997E-2</v>
      </c>
      <c r="E59" s="457">
        <v>852</v>
      </c>
      <c r="F59" s="280">
        <v>0.41800135637174801</v>
      </c>
      <c r="G59" s="280">
        <v>0.58199864362825204</v>
      </c>
      <c r="H59" s="458">
        <f>VLOOKUP(B:B,'[1]2020年学前提前下达资金测算 (2)'!C$1:D$65536,2,0)</f>
        <v>0.4</v>
      </c>
      <c r="I59" s="458">
        <f>VLOOKUP(B:B,'[1]2020年学前提前下达资金测算 (2)'!C$1:E$65536,3,0)</f>
        <v>0.6</v>
      </c>
      <c r="J59" s="458">
        <f>VLOOKUP(B:B,'[1]2020年学前提前下达资金测算 (2)'!C$1:F$65536,4,0)</f>
        <v>0</v>
      </c>
      <c r="K59" s="459">
        <v>85.2</v>
      </c>
      <c r="L59" s="448">
        <v>35.6</v>
      </c>
      <c r="M59" s="459">
        <v>19.8</v>
      </c>
      <c r="N59" s="459">
        <v>29.8</v>
      </c>
      <c r="O59" s="459">
        <v>0</v>
      </c>
      <c r="P59" s="460">
        <v>55.400000000000006</v>
      </c>
      <c r="Q59" s="460">
        <v>52</v>
      </c>
      <c r="R59" s="431">
        <v>36</v>
      </c>
      <c r="S59" s="459">
        <v>16</v>
      </c>
      <c r="T59" s="460">
        <v>3.4000000000000057</v>
      </c>
      <c r="U59" s="429"/>
    </row>
    <row r="60" spans="1:21" s="430" customFormat="1" ht="20.100000000000001" customHeight="1">
      <c r="A60" s="535"/>
      <c r="B60" s="284" t="s">
        <v>287</v>
      </c>
      <c r="C60" s="415">
        <v>4763</v>
      </c>
      <c r="D60" s="456">
        <v>7.4999999999999997E-2</v>
      </c>
      <c r="E60" s="457">
        <v>357</v>
      </c>
      <c r="F60" s="280">
        <v>0.41800135637174801</v>
      </c>
      <c r="G60" s="280">
        <v>0.58199864362825204</v>
      </c>
      <c r="H60" s="458">
        <f>VLOOKUP(B:B,'[1]2020年学前提前下达资金测算 (2)'!C$1:D$65536,2,0)</f>
        <v>0.4</v>
      </c>
      <c r="I60" s="458">
        <f>VLOOKUP(B:B,'[1]2020年学前提前下达资金测算 (2)'!C$1:E$65536,3,0)</f>
        <v>0.6</v>
      </c>
      <c r="J60" s="458">
        <f>VLOOKUP(B:B,'[1]2020年学前提前下达资金测算 (2)'!C$1:F$65536,4,0)</f>
        <v>0</v>
      </c>
      <c r="K60" s="459">
        <v>35.700000000000003</v>
      </c>
      <c r="L60" s="448">
        <v>14.9</v>
      </c>
      <c r="M60" s="459">
        <v>8.3000000000000007</v>
      </c>
      <c r="N60" s="459">
        <v>12.5</v>
      </c>
      <c r="O60" s="459">
        <v>0</v>
      </c>
      <c r="P60" s="460">
        <v>23.200000000000003</v>
      </c>
      <c r="Q60" s="460">
        <v>22</v>
      </c>
      <c r="R60" s="431">
        <v>15</v>
      </c>
      <c r="S60" s="459">
        <v>7</v>
      </c>
      <c r="T60" s="460">
        <v>1.2000000000000028</v>
      </c>
      <c r="U60" s="429"/>
    </row>
    <row r="61" spans="1:21" s="430" customFormat="1" ht="20.100000000000001" customHeight="1">
      <c r="A61" s="535"/>
      <c r="B61" s="284" t="s">
        <v>300</v>
      </c>
      <c r="C61" s="415">
        <v>25454</v>
      </c>
      <c r="D61" s="456">
        <v>7.4999999999999997E-2</v>
      </c>
      <c r="E61" s="457">
        <v>1909</v>
      </c>
      <c r="F61" s="280">
        <v>0.41800135637174801</v>
      </c>
      <c r="G61" s="280">
        <v>0.58199864362825204</v>
      </c>
      <c r="H61" s="458">
        <f>VLOOKUP(B:B,'[1]2020年学前提前下达资金测算 (2)'!C$1:D$65536,2,0)</f>
        <v>0.75</v>
      </c>
      <c r="I61" s="458">
        <f>VLOOKUP(B:B,'[1]2020年学前提前下达资金测算 (2)'!C$1:E$65536,3,0)</f>
        <v>0</v>
      </c>
      <c r="J61" s="458">
        <f>VLOOKUP(B:B,'[1]2020年学前提前下达资金测算 (2)'!C$1:F$65536,4,0)</f>
        <v>0.25</v>
      </c>
      <c r="K61" s="459">
        <v>190.9</v>
      </c>
      <c r="L61" s="448">
        <v>79.8</v>
      </c>
      <c r="M61" s="459">
        <v>83.3</v>
      </c>
      <c r="N61" s="459">
        <v>0</v>
      </c>
      <c r="O61" s="459">
        <v>27.8</v>
      </c>
      <c r="P61" s="460">
        <v>163.1</v>
      </c>
      <c r="Q61" s="460">
        <v>149</v>
      </c>
      <c r="R61" s="431">
        <v>82</v>
      </c>
      <c r="S61" s="459">
        <v>67</v>
      </c>
      <c r="T61" s="460">
        <v>14.099999999999994</v>
      </c>
      <c r="U61" s="429"/>
    </row>
    <row r="62" spans="1:21" s="430" customFormat="1" ht="20.100000000000001" customHeight="1">
      <c r="A62" s="535"/>
      <c r="B62" s="284" t="s">
        <v>143</v>
      </c>
      <c r="C62" s="415">
        <v>19643</v>
      </c>
      <c r="D62" s="461">
        <v>0.15</v>
      </c>
      <c r="E62" s="457">
        <v>2946</v>
      </c>
      <c r="F62" s="280">
        <v>0.41800135637174801</v>
      </c>
      <c r="G62" s="280">
        <v>0.58199864362825204</v>
      </c>
      <c r="H62" s="458">
        <f>VLOOKUP(B:B,'[1]2020年学前提前下达资金测算 (2)'!C$1:D$65536,2,0)</f>
        <v>0.8</v>
      </c>
      <c r="I62" s="458">
        <f>VLOOKUP(B:B,'[1]2020年学前提前下达资金测算 (2)'!C$1:E$65536,3,0)</f>
        <v>0</v>
      </c>
      <c r="J62" s="458">
        <f>VLOOKUP(B:B,'[1]2020年学前提前下达资金测算 (2)'!C$1:F$65536,4,0)</f>
        <v>0.2</v>
      </c>
      <c r="K62" s="459">
        <v>294.60000000000002</v>
      </c>
      <c r="L62" s="448">
        <v>123.1</v>
      </c>
      <c r="M62" s="459">
        <v>137.19999999999999</v>
      </c>
      <c r="N62" s="459">
        <v>0</v>
      </c>
      <c r="O62" s="459">
        <v>34.299999999999997</v>
      </c>
      <c r="P62" s="460">
        <v>260.29999999999995</v>
      </c>
      <c r="Q62" s="460">
        <v>211</v>
      </c>
      <c r="R62" s="431">
        <v>113</v>
      </c>
      <c r="S62" s="459">
        <v>98</v>
      </c>
      <c r="T62" s="460">
        <v>49.299999999999955</v>
      </c>
      <c r="U62" s="429"/>
    </row>
    <row r="63" spans="1:21" s="430" customFormat="1" ht="20.100000000000001" customHeight="1">
      <c r="A63" s="535"/>
      <c r="B63" s="284" t="s">
        <v>144</v>
      </c>
      <c r="C63" s="415">
        <v>33338</v>
      </c>
      <c r="D63" s="461">
        <v>0.15</v>
      </c>
      <c r="E63" s="457">
        <v>5001</v>
      </c>
      <c r="F63" s="280">
        <v>0.41800135637174801</v>
      </c>
      <c r="G63" s="280">
        <v>0.58199864362825204</v>
      </c>
      <c r="H63" s="458">
        <f>VLOOKUP(B:B,'[1]2020年学前提前下达资金测算 (2)'!C$1:D$65536,2,0)</f>
        <v>0.8</v>
      </c>
      <c r="I63" s="458">
        <f>VLOOKUP(B:B,'[1]2020年学前提前下达资金测算 (2)'!C$1:E$65536,3,0)</f>
        <v>0</v>
      </c>
      <c r="J63" s="458">
        <f>VLOOKUP(B:B,'[1]2020年学前提前下达资金测算 (2)'!C$1:F$65536,4,0)</f>
        <v>0.2</v>
      </c>
      <c r="K63" s="459">
        <v>500.1</v>
      </c>
      <c r="L63" s="448">
        <v>209</v>
      </c>
      <c r="M63" s="459">
        <v>232.8</v>
      </c>
      <c r="N63" s="459">
        <v>0</v>
      </c>
      <c r="O63" s="459">
        <v>58.3</v>
      </c>
      <c r="P63" s="460">
        <v>441.8</v>
      </c>
      <c r="Q63" s="460">
        <v>427</v>
      </c>
      <c r="R63" s="431">
        <v>228</v>
      </c>
      <c r="S63" s="459">
        <v>199</v>
      </c>
      <c r="T63" s="460">
        <v>14.800000000000011</v>
      </c>
      <c r="U63" s="429"/>
    </row>
    <row r="64" spans="1:21" s="430" customFormat="1" ht="20.100000000000001" customHeight="1">
      <c r="A64" s="535"/>
      <c r="B64" s="284" t="s">
        <v>145</v>
      </c>
      <c r="C64" s="415">
        <v>20827</v>
      </c>
      <c r="D64" s="461">
        <v>0.15</v>
      </c>
      <c r="E64" s="457">
        <v>3124</v>
      </c>
      <c r="F64" s="280">
        <v>0.41800135637174801</v>
      </c>
      <c r="G64" s="280">
        <v>0.58199864362825204</v>
      </c>
      <c r="H64" s="458">
        <f>VLOOKUP(B:B,'[1]2020年学前提前下达资金测算 (2)'!C$1:D$65536,2,0)</f>
        <v>0.8</v>
      </c>
      <c r="I64" s="458">
        <f>VLOOKUP(B:B,'[1]2020年学前提前下达资金测算 (2)'!C$1:E$65536,3,0)</f>
        <v>0</v>
      </c>
      <c r="J64" s="458">
        <f>VLOOKUP(B:B,'[1]2020年学前提前下达资金测算 (2)'!C$1:F$65536,4,0)</f>
        <v>0.2</v>
      </c>
      <c r="K64" s="459">
        <v>312.40000000000003</v>
      </c>
      <c r="L64" s="448">
        <v>130.6</v>
      </c>
      <c r="M64" s="459">
        <v>145.5</v>
      </c>
      <c r="N64" s="459">
        <v>0</v>
      </c>
      <c r="O64" s="459">
        <v>36.299999999999997</v>
      </c>
      <c r="P64" s="460">
        <v>276.10000000000002</v>
      </c>
      <c r="Q64" s="460">
        <v>253</v>
      </c>
      <c r="R64" s="431">
        <v>135</v>
      </c>
      <c r="S64" s="459">
        <v>118</v>
      </c>
      <c r="T64" s="460">
        <v>23.100000000000023</v>
      </c>
      <c r="U64" s="429"/>
    </row>
    <row r="65" spans="1:21" s="430" customFormat="1" ht="20.100000000000001" customHeight="1">
      <c r="A65" s="535"/>
      <c r="B65" s="284" t="s">
        <v>146</v>
      </c>
      <c r="C65" s="415">
        <v>21633</v>
      </c>
      <c r="D65" s="461">
        <v>0.15</v>
      </c>
      <c r="E65" s="457">
        <v>3245</v>
      </c>
      <c r="F65" s="280">
        <v>0.41800135637174801</v>
      </c>
      <c r="G65" s="280">
        <v>0.58199864362825204</v>
      </c>
      <c r="H65" s="458">
        <f>VLOOKUP(B:B,'[1]2020年学前提前下达资金测算 (2)'!C$1:D$65536,2,0)</f>
        <v>0.8</v>
      </c>
      <c r="I65" s="458">
        <f>VLOOKUP(B:B,'[1]2020年学前提前下达资金测算 (2)'!C$1:E$65536,3,0)</f>
        <v>0</v>
      </c>
      <c r="J65" s="458">
        <f>VLOOKUP(B:B,'[1]2020年学前提前下达资金测算 (2)'!C$1:F$65536,4,0)</f>
        <v>0.2</v>
      </c>
      <c r="K65" s="459">
        <v>324.5</v>
      </c>
      <c r="L65" s="448">
        <v>135.6</v>
      </c>
      <c r="M65" s="459">
        <v>151.1</v>
      </c>
      <c r="N65" s="459">
        <v>0</v>
      </c>
      <c r="O65" s="459">
        <v>37.799999999999997</v>
      </c>
      <c r="P65" s="460">
        <v>286.7</v>
      </c>
      <c r="Q65" s="460">
        <v>305</v>
      </c>
      <c r="R65" s="431">
        <v>163</v>
      </c>
      <c r="S65" s="459">
        <v>142</v>
      </c>
      <c r="T65" s="460">
        <v>-18.300000000000011</v>
      </c>
      <c r="U65" s="429"/>
    </row>
    <row r="66" spans="1:21" s="430" customFormat="1" ht="20.100000000000001" customHeight="1">
      <c r="A66" s="535"/>
      <c r="B66" s="284" t="s">
        <v>147</v>
      </c>
      <c r="C66" s="415">
        <v>16495</v>
      </c>
      <c r="D66" s="461">
        <v>0.15</v>
      </c>
      <c r="E66" s="457">
        <v>2474</v>
      </c>
      <c r="F66" s="280">
        <v>0.41800135637174801</v>
      </c>
      <c r="G66" s="280">
        <v>0.58199864362825204</v>
      </c>
      <c r="H66" s="458">
        <f>VLOOKUP(B:B,'[1]2020年学前提前下达资金测算 (2)'!C$1:D$65536,2,0)</f>
        <v>0.8</v>
      </c>
      <c r="I66" s="458">
        <f>VLOOKUP(B:B,'[1]2020年学前提前下达资金测算 (2)'!C$1:E$65536,3,0)</f>
        <v>0</v>
      </c>
      <c r="J66" s="458">
        <f>VLOOKUP(B:B,'[1]2020年学前提前下达资金测算 (2)'!C$1:F$65536,4,0)</f>
        <v>0.2</v>
      </c>
      <c r="K66" s="459">
        <v>247.4</v>
      </c>
      <c r="L66" s="448">
        <v>103.4</v>
      </c>
      <c r="M66" s="459">
        <v>115.2</v>
      </c>
      <c r="N66" s="459">
        <v>0</v>
      </c>
      <c r="O66" s="459">
        <v>28.8</v>
      </c>
      <c r="P66" s="460">
        <v>218.60000000000002</v>
      </c>
      <c r="Q66" s="460">
        <v>210</v>
      </c>
      <c r="R66" s="431">
        <v>112</v>
      </c>
      <c r="S66" s="459">
        <v>98</v>
      </c>
      <c r="T66" s="460">
        <v>8.6000000000000227</v>
      </c>
      <c r="U66" s="429"/>
    </row>
    <row r="67" spans="1:21" s="430" customFormat="1" ht="20.100000000000001" customHeight="1">
      <c r="A67" s="535"/>
      <c r="B67" s="284" t="s">
        <v>148</v>
      </c>
      <c r="C67" s="415">
        <v>17295</v>
      </c>
      <c r="D67" s="461">
        <v>0.15</v>
      </c>
      <c r="E67" s="457">
        <v>2594</v>
      </c>
      <c r="F67" s="280">
        <v>0.41800135637174801</v>
      </c>
      <c r="G67" s="280">
        <v>0.58199864362825204</v>
      </c>
      <c r="H67" s="458">
        <f>VLOOKUP(B:B,'[1]2020年学前提前下达资金测算 (2)'!C$1:D$65536,2,0)</f>
        <v>0.8</v>
      </c>
      <c r="I67" s="458">
        <f>VLOOKUP(B:B,'[1]2020年学前提前下达资金测算 (2)'!C$1:E$65536,3,0)</f>
        <v>0</v>
      </c>
      <c r="J67" s="458">
        <f>VLOOKUP(B:B,'[1]2020年学前提前下达资金测算 (2)'!C$1:F$65536,4,0)</f>
        <v>0.2</v>
      </c>
      <c r="K67" s="459">
        <v>259.40000000000003</v>
      </c>
      <c r="L67" s="448">
        <v>108.4</v>
      </c>
      <c r="M67" s="459">
        <v>120.8</v>
      </c>
      <c r="N67" s="459">
        <v>0</v>
      </c>
      <c r="O67" s="459">
        <v>30.2</v>
      </c>
      <c r="P67" s="460">
        <v>229.2</v>
      </c>
      <c r="Q67" s="460">
        <v>228</v>
      </c>
      <c r="R67" s="431">
        <v>122</v>
      </c>
      <c r="S67" s="459">
        <v>106</v>
      </c>
      <c r="T67" s="460">
        <v>1.1999999999999886</v>
      </c>
      <c r="U67" s="429"/>
    </row>
    <row r="68" spans="1:21" s="430" customFormat="1" ht="20.100000000000001" customHeight="1">
      <c r="A68" s="535"/>
      <c r="B68" s="284" t="s">
        <v>149</v>
      </c>
      <c r="C68" s="415">
        <v>6653</v>
      </c>
      <c r="D68" s="461">
        <v>0.15</v>
      </c>
      <c r="E68" s="457">
        <v>998</v>
      </c>
      <c r="F68" s="280">
        <v>0.41800135637174801</v>
      </c>
      <c r="G68" s="280">
        <v>0.58199864362825204</v>
      </c>
      <c r="H68" s="458">
        <f>VLOOKUP(B:B,'[1]2020年学前提前下达资金测算 (2)'!C$1:D$65536,2,0)</f>
        <v>0.8</v>
      </c>
      <c r="I68" s="458">
        <f>VLOOKUP(B:B,'[1]2020年学前提前下达资金测算 (2)'!C$1:E$65536,3,0)</f>
        <v>0</v>
      </c>
      <c r="J68" s="458">
        <f>VLOOKUP(B:B,'[1]2020年学前提前下达资金测算 (2)'!C$1:F$65536,4,0)</f>
        <v>0.2</v>
      </c>
      <c r="K68" s="459">
        <v>99.800000000000011</v>
      </c>
      <c r="L68" s="448">
        <v>41.7</v>
      </c>
      <c r="M68" s="459">
        <v>46.5</v>
      </c>
      <c r="N68" s="459">
        <v>0</v>
      </c>
      <c r="O68" s="459">
        <v>11.6</v>
      </c>
      <c r="P68" s="460">
        <v>88.2</v>
      </c>
      <c r="Q68" s="460">
        <v>84</v>
      </c>
      <c r="R68" s="431">
        <v>45</v>
      </c>
      <c r="S68" s="459">
        <v>39</v>
      </c>
      <c r="T68" s="460">
        <v>4.2000000000000028</v>
      </c>
      <c r="U68" s="429">
        <v>0.26430553720100403</v>
      </c>
    </row>
    <row r="69" spans="1:21" s="430" customFormat="1" ht="20.100000000000001" customHeight="1">
      <c r="A69" s="535"/>
      <c r="B69" s="284" t="s">
        <v>150</v>
      </c>
      <c r="C69" s="415">
        <v>8635</v>
      </c>
      <c r="D69" s="461">
        <v>0.15</v>
      </c>
      <c r="E69" s="457">
        <v>1295</v>
      </c>
      <c r="F69" s="280">
        <v>0.41800135637174801</v>
      </c>
      <c r="G69" s="280">
        <v>0.58199864362825204</v>
      </c>
      <c r="H69" s="458">
        <f>VLOOKUP(B:B,'[1]2020年学前提前下达资金测算 (2)'!C$1:D$65536,2,0)</f>
        <v>0.8</v>
      </c>
      <c r="I69" s="458">
        <f>VLOOKUP(B:B,'[1]2020年学前提前下达资金测算 (2)'!C$1:E$65536,3,0)</f>
        <v>0</v>
      </c>
      <c r="J69" s="458">
        <f>VLOOKUP(B:B,'[1]2020年学前提前下达资金测算 (2)'!C$1:F$65536,4,0)</f>
        <v>0.2</v>
      </c>
      <c r="K69" s="459">
        <v>129.5</v>
      </c>
      <c r="L69" s="448">
        <v>54.1</v>
      </c>
      <c r="M69" s="459">
        <v>60.3</v>
      </c>
      <c r="N69" s="459">
        <v>0</v>
      </c>
      <c r="O69" s="459">
        <v>15.1</v>
      </c>
      <c r="P69" s="460">
        <v>114.4</v>
      </c>
      <c r="Q69" s="460">
        <v>101</v>
      </c>
      <c r="R69" s="431">
        <v>54</v>
      </c>
      <c r="S69" s="459">
        <v>47</v>
      </c>
      <c r="T69" s="460">
        <v>13.400000000000006</v>
      </c>
      <c r="U69" s="429"/>
    </row>
    <row r="70" spans="1:21" s="430" customFormat="1" ht="20.100000000000001" customHeight="1">
      <c r="A70" s="535" t="s">
        <v>25</v>
      </c>
      <c r="B70" s="281" t="s">
        <v>151</v>
      </c>
      <c r="C70" s="449">
        <v>174015</v>
      </c>
      <c r="D70" s="450"/>
      <c r="E70" s="450">
        <v>15421</v>
      </c>
      <c r="F70" s="450"/>
      <c r="G70" s="450"/>
      <c r="H70" s="451"/>
      <c r="I70" s="451"/>
      <c r="J70" s="451"/>
      <c r="K70" s="442">
        <v>1542.0999999999997</v>
      </c>
      <c r="L70" s="442">
        <v>644.6</v>
      </c>
      <c r="M70" s="442">
        <v>554.29999999999995</v>
      </c>
      <c r="N70" s="442">
        <v>171.6</v>
      </c>
      <c r="O70" s="442">
        <v>171.6</v>
      </c>
      <c r="P70" s="442">
        <v>1198.9000000000001</v>
      </c>
      <c r="Q70" s="442">
        <v>1149</v>
      </c>
      <c r="R70" s="442">
        <v>684</v>
      </c>
      <c r="S70" s="442">
        <v>465</v>
      </c>
      <c r="T70" s="442">
        <v>49.899999999999991</v>
      </c>
      <c r="U70" s="429"/>
    </row>
    <row r="71" spans="1:21" s="430" customFormat="1" ht="20.100000000000001" customHeight="1">
      <c r="A71" s="535"/>
      <c r="B71" s="284" t="s">
        <v>270</v>
      </c>
      <c r="C71" s="463">
        <v>56072</v>
      </c>
      <c r="D71" s="464"/>
      <c r="E71" s="464">
        <v>4206</v>
      </c>
      <c r="F71" s="464"/>
      <c r="G71" s="464"/>
      <c r="H71" s="465"/>
      <c r="I71" s="465"/>
      <c r="J71" s="465"/>
      <c r="K71" s="460">
        <v>420.6</v>
      </c>
      <c r="L71" s="446">
        <v>175.8</v>
      </c>
      <c r="M71" s="460">
        <v>69.8</v>
      </c>
      <c r="N71" s="460">
        <v>171.6</v>
      </c>
      <c r="O71" s="460">
        <v>3.4</v>
      </c>
      <c r="P71" s="460">
        <v>245.60000000000002</v>
      </c>
      <c r="Q71" s="460">
        <v>235</v>
      </c>
      <c r="R71" s="431">
        <v>179</v>
      </c>
      <c r="S71" s="460">
        <v>56</v>
      </c>
      <c r="T71" s="460">
        <v>10.600000000000023</v>
      </c>
      <c r="U71" s="429"/>
    </row>
    <row r="72" spans="1:21" s="430" customFormat="1" ht="20.100000000000001" customHeight="1">
      <c r="A72" s="535"/>
      <c r="B72" s="284" t="s">
        <v>152</v>
      </c>
      <c r="C72" s="468">
        <v>18063</v>
      </c>
      <c r="D72" s="456">
        <v>7.4999999999999997E-2</v>
      </c>
      <c r="E72" s="457">
        <v>1355</v>
      </c>
      <c r="F72" s="280">
        <v>0.41800135637174801</v>
      </c>
      <c r="G72" s="280">
        <v>0.58199864362825204</v>
      </c>
      <c r="H72" s="458">
        <f>VLOOKUP(B:B,'[1]2020年学前提前下达资金测算 (2)'!C$1:D$65536,2,0)</f>
        <v>0</v>
      </c>
      <c r="I72" s="458">
        <f>VLOOKUP(B:B,'[1]2020年学前提前下达资金测算 (2)'!C$1:E$65536,3,0)</f>
        <v>1</v>
      </c>
      <c r="J72" s="458">
        <f>VLOOKUP(B:B,'[1]2020年学前提前下达资金测算 (2)'!C$1:F$65536,4,0)</f>
        <v>0</v>
      </c>
      <c r="K72" s="459">
        <v>135.5</v>
      </c>
      <c r="L72" s="448">
        <v>56.6</v>
      </c>
      <c r="M72" s="459">
        <v>0</v>
      </c>
      <c r="N72" s="459">
        <v>78.900000000000006</v>
      </c>
      <c r="O72" s="459">
        <v>0</v>
      </c>
      <c r="P72" s="460">
        <v>56.6</v>
      </c>
      <c r="Q72" s="460">
        <v>57</v>
      </c>
      <c r="R72" s="431">
        <v>57</v>
      </c>
      <c r="S72" s="459">
        <v>0</v>
      </c>
      <c r="T72" s="460">
        <v>-0.39999999999999858</v>
      </c>
      <c r="U72" s="429"/>
    </row>
    <row r="73" spans="1:21" s="430" customFormat="1" ht="20.100000000000001" customHeight="1">
      <c r="A73" s="535"/>
      <c r="B73" s="284" t="s">
        <v>153</v>
      </c>
      <c r="C73" s="415">
        <v>6145</v>
      </c>
      <c r="D73" s="456">
        <v>7.4999999999999997E-2</v>
      </c>
      <c r="E73" s="457">
        <v>461</v>
      </c>
      <c r="F73" s="280">
        <v>0.41800135637174801</v>
      </c>
      <c r="G73" s="280">
        <v>0.58199864362825204</v>
      </c>
      <c r="H73" s="458">
        <f>VLOOKUP(B:B,'[1]2020年学前提前下达资金测算 (2)'!C$1:D$65536,2,0)</f>
        <v>0.4</v>
      </c>
      <c r="I73" s="458">
        <f>VLOOKUP(B:B,'[1]2020年学前提前下达资金测算 (2)'!C$1:E$65536,3,0)</f>
        <v>0.6</v>
      </c>
      <c r="J73" s="458">
        <f>VLOOKUP(B:B,'[1]2020年学前提前下达资金测算 (2)'!C$1:F$65536,4,0)</f>
        <v>0</v>
      </c>
      <c r="K73" s="459">
        <v>46.1</v>
      </c>
      <c r="L73" s="448">
        <v>19.3</v>
      </c>
      <c r="M73" s="459">
        <v>10.7</v>
      </c>
      <c r="N73" s="459">
        <v>16.100000000000001</v>
      </c>
      <c r="O73" s="459">
        <v>0</v>
      </c>
      <c r="P73" s="460">
        <v>30</v>
      </c>
      <c r="Q73" s="460">
        <v>32</v>
      </c>
      <c r="R73" s="431">
        <v>22</v>
      </c>
      <c r="S73" s="459">
        <v>10</v>
      </c>
      <c r="T73" s="460">
        <v>-2</v>
      </c>
      <c r="U73" s="429"/>
    </row>
    <row r="74" spans="1:21" s="430" customFormat="1" ht="20.100000000000001" customHeight="1">
      <c r="A74" s="535"/>
      <c r="B74" s="284" t="s">
        <v>154</v>
      </c>
      <c r="C74" s="415">
        <v>5197</v>
      </c>
      <c r="D74" s="456">
        <v>7.4999999999999997E-2</v>
      </c>
      <c r="E74" s="457">
        <v>390</v>
      </c>
      <c r="F74" s="280">
        <v>0.41800135637174801</v>
      </c>
      <c r="G74" s="280">
        <v>0.58199864362825204</v>
      </c>
      <c r="H74" s="458">
        <f>VLOOKUP(B:B,'[1]2020年学前提前下达资金测算 (2)'!C$1:D$65536,2,0)</f>
        <v>0.4</v>
      </c>
      <c r="I74" s="458">
        <f>VLOOKUP(B:B,'[1]2020年学前提前下达资金测算 (2)'!C$1:E$65536,3,0)</f>
        <v>0.6</v>
      </c>
      <c r="J74" s="458">
        <f>VLOOKUP(B:B,'[1]2020年学前提前下达资金测算 (2)'!C$1:F$65536,4,0)</f>
        <v>0</v>
      </c>
      <c r="K74" s="459">
        <v>39</v>
      </c>
      <c r="L74" s="448">
        <v>16.3</v>
      </c>
      <c r="M74" s="459">
        <v>9.1</v>
      </c>
      <c r="N74" s="459">
        <v>13.6</v>
      </c>
      <c r="O74" s="459">
        <v>0</v>
      </c>
      <c r="P74" s="460">
        <v>25.4</v>
      </c>
      <c r="Q74" s="460">
        <v>20</v>
      </c>
      <c r="R74" s="431">
        <v>14</v>
      </c>
      <c r="S74" s="459">
        <v>6</v>
      </c>
      <c r="T74" s="460">
        <v>5.3999999999999986</v>
      </c>
      <c r="U74" s="429"/>
    </row>
    <row r="75" spans="1:21" s="430" customFormat="1" ht="20.100000000000001" customHeight="1">
      <c r="A75" s="535"/>
      <c r="B75" s="284" t="s">
        <v>155</v>
      </c>
      <c r="C75" s="415">
        <v>2622</v>
      </c>
      <c r="D75" s="456">
        <v>7.4999999999999997E-2</v>
      </c>
      <c r="E75" s="457">
        <v>197</v>
      </c>
      <c r="F75" s="280">
        <v>0.41800135637174801</v>
      </c>
      <c r="G75" s="280">
        <v>0.58199864362825204</v>
      </c>
      <c r="H75" s="458">
        <f>VLOOKUP(B:B,'[1]2020年学前提前下达资金测算 (2)'!C$1:D$65536,2,0)</f>
        <v>0.7</v>
      </c>
      <c r="I75" s="458">
        <f>VLOOKUP(B:B,'[1]2020年学前提前下达资金测算 (2)'!C$1:E$65536,3,0)</f>
        <v>0</v>
      </c>
      <c r="J75" s="458">
        <f>VLOOKUP(B:B,'[1]2020年学前提前下达资金测算 (2)'!C$1:F$65536,4,0)</f>
        <v>0.3</v>
      </c>
      <c r="K75" s="459">
        <v>19.700000000000003</v>
      </c>
      <c r="L75" s="448">
        <v>8.1999999999999993</v>
      </c>
      <c r="M75" s="459">
        <v>8</v>
      </c>
      <c r="N75" s="459">
        <v>0</v>
      </c>
      <c r="O75" s="459">
        <v>3.5</v>
      </c>
      <c r="P75" s="460">
        <v>16.2</v>
      </c>
      <c r="Q75" s="460">
        <v>14</v>
      </c>
      <c r="R75" s="431">
        <v>8</v>
      </c>
      <c r="S75" s="459">
        <v>6</v>
      </c>
      <c r="T75" s="460">
        <v>2.1999999999999993</v>
      </c>
      <c r="U75" s="429"/>
    </row>
    <row r="76" spans="1:21" s="430" customFormat="1" ht="20.100000000000001" customHeight="1">
      <c r="A76" s="535"/>
      <c r="B76" s="284" t="s">
        <v>288</v>
      </c>
      <c r="C76" s="467">
        <v>24045</v>
      </c>
      <c r="D76" s="456">
        <v>7.4999999999999997E-2</v>
      </c>
      <c r="E76" s="457">
        <v>1803</v>
      </c>
      <c r="F76" s="280">
        <v>0.41800135637174801</v>
      </c>
      <c r="G76" s="280">
        <v>0.58199864362825204</v>
      </c>
      <c r="H76" s="458">
        <f>VLOOKUP(B:B,'[1]2020年学前提前下达资金测算 (2)'!C$1:D$65536,2,0)</f>
        <v>0.4</v>
      </c>
      <c r="I76" s="458">
        <f>VLOOKUP(B:B,'[1]2020年学前提前下达资金测算 (2)'!C$1:E$65536,3,0)</f>
        <v>0.6</v>
      </c>
      <c r="J76" s="458">
        <f>VLOOKUP(B:B,'[1]2020年学前提前下达资金测算 (2)'!C$1:F$65536,4,0)</f>
        <v>0</v>
      </c>
      <c r="K76" s="459">
        <v>180.3</v>
      </c>
      <c r="L76" s="448">
        <v>75.400000000000006</v>
      </c>
      <c r="M76" s="459">
        <v>42</v>
      </c>
      <c r="N76" s="459">
        <v>63</v>
      </c>
      <c r="O76" s="459">
        <v>-0.1</v>
      </c>
      <c r="P76" s="460">
        <v>117.4</v>
      </c>
      <c r="Q76" s="460">
        <v>112</v>
      </c>
      <c r="R76" s="431">
        <v>78</v>
      </c>
      <c r="S76" s="459">
        <v>34</v>
      </c>
      <c r="T76" s="460">
        <v>5.4000000000000057</v>
      </c>
      <c r="U76" s="429"/>
    </row>
    <row r="77" spans="1:21" s="430" customFormat="1" ht="20.100000000000001" customHeight="1">
      <c r="A77" s="535"/>
      <c r="B77" s="284" t="s">
        <v>156</v>
      </c>
      <c r="C77" s="415">
        <v>17725</v>
      </c>
      <c r="D77" s="456">
        <v>7.4999999999999997E-2</v>
      </c>
      <c r="E77" s="457">
        <v>1329</v>
      </c>
      <c r="F77" s="280">
        <v>0.41800135637174801</v>
      </c>
      <c r="G77" s="280">
        <v>0.58199864362825204</v>
      </c>
      <c r="H77" s="458">
        <f>VLOOKUP(B:B,'[1]2020年学前提前下达资金测算 (2)'!C$1:D$65536,2,0)</f>
        <v>0.7</v>
      </c>
      <c r="I77" s="458">
        <f>VLOOKUP(B:B,'[1]2020年学前提前下达资金测算 (2)'!C$1:E$65536,3,0)</f>
        <v>0</v>
      </c>
      <c r="J77" s="458">
        <f>VLOOKUP(B:B,'[1]2020年学前提前下达资金测算 (2)'!C$1:F$65536,4,0)</f>
        <v>0.3</v>
      </c>
      <c r="K77" s="459">
        <v>132.9</v>
      </c>
      <c r="L77" s="448">
        <v>55.6</v>
      </c>
      <c r="M77" s="459">
        <v>54.1</v>
      </c>
      <c r="N77" s="459">
        <v>0</v>
      </c>
      <c r="O77" s="459">
        <v>23.2</v>
      </c>
      <c r="P77" s="460">
        <v>109.7</v>
      </c>
      <c r="Q77" s="460">
        <v>92</v>
      </c>
      <c r="R77" s="431">
        <v>52</v>
      </c>
      <c r="S77" s="459">
        <v>40</v>
      </c>
      <c r="T77" s="460">
        <v>17.700000000000003</v>
      </c>
      <c r="U77" s="429"/>
    </row>
    <row r="78" spans="1:21" s="430" customFormat="1" ht="20.100000000000001" customHeight="1">
      <c r="A78" s="535"/>
      <c r="B78" s="284" t="s">
        <v>157</v>
      </c>
      <c r="C78" s="415">
        <v>31604</v>
      </c>
      <c r="D78" s="461">
        <v>0.15</v>
      </c>
      <c r="E78" s="457">
        <v>4741</v>
      </c>
      <c r="F78" s="280">
        <v>0.41800135637174801</v>
      </c>
      <c r="G78" s="280">
        <v>0.58199864362825204</v>
      </c>
      <c r="H78" s="458">
        <f>VLOOKUP(B:B,'[1]2020年学前提前下达资金测算 (2)'!C$1:D$65536,2,0)</f>
        <v>0.8</v>
      </c>
      <c r="I78" s="458">
        <f>VLOOKUP(B:B,'[1]2020年学前提前下达资金测算 (2)'!C$1:E$65536,3,0)</f>
        <v>0</v>
      </c>
      <c r="J78" s="458">
        <f>VLOOKUP(B:B,'[1]2020年学前提前下达资金测算 (2)'!C$1:F$65536,4,0)</f>
        <v>0.2</v>
      </c>
      <c r="K78" s="459">
        <v>474.1</v>
      </c>
      <c r="L78" s="448">
        <v>198.2</v>
      </c>
      <c r="M78" s="459">
        <v>220.7</v>
      </c>
      <c r="N78" s="459">
        <v>0</v>
      </c>
      <c r="O78" s="459">
        <v>55.2</v>
      </c>
      <c r="P78" s="460">
        <v>418.9</v>
      </c>
      <c r="Q78" s="460">
        <v>423</v>
      </c>
      <c r="R78" s="431">
        <v>226</v>
      </c>
      <c r="S78" s="459">
        <v>197</v>
      </c>
      <c r="T78" s="460">
        <v>-4.1000000000000227</v>
      </c>
      <c r="U78" s="429"/>
    </row>
    <row r="79" spans="1:21" s="430" customFormat="1" ht="20.100000000000001" customHeight="1">
      <c r="A79" s="535"/>
      <c r="B79" s="284" t="s">
        <v>158</v>
      </c>
      <c r="C79" s="415">
        <v>15672</v>
      </c>
      <c r="D79" s="456">
        <v>7.4999999999999997E-2</v>
      </c>
      <c r="E79" s="457">
        <v>1175</v>
      </c>
      <c r="F79" s="280">
        <v>0.41800135637174801</v>
      </c>
      <c r="G79" s="280">
        <v>0.58199864362825204</v>
      </c>
      <c r="H79" s="458">
        <f>VLOOKUP(B:B,'[1]2020年学前提前下达资金测算 (2)'!C$1:D$65536,2,0)</f>
        <v>0.7</v>
      </c>
      <c r="I79" s="458">
        <f>VLOOKUP(B:B,'[1]2020年学前提前下达资金测算 (2)'!C$1:E$65536,3,0)</f>
        <v>0</v>
      </c>
      <c r="J79" s="458">
        <f>VLOOKUP(B:B,'[1]2020年学前提前下达资金测算 (2)'!C$1:F$65536,4,0)</f>
        <v>0.3</v>
      </c>
      <c r="K79" s="459">
        <v>117.5</v>
      </c>
      <c r="L79" s="448">
        <v>49.1</v>
      </c>
      <c r="M79" s="459">
        <v>47.9</v>
      </c>
      <c r="N79" s="459">
        <v>0</v>
      </c>
      <c r="O79" s="459">
        <v>20.5</v>
      </c>
      <c r="P79" s="460">
        <v>97</v>
      </c>
      <c r="Q79" s="460">
        <v>86</v>
      </c>
      <c r="R79" s="431">
        <v>49</v>
      </c>
      <c r="S79" s="459">
        <v>37</v>
      </c>
      <c r="T79" s="460">
        <v>11</v>
      </c>
      <c r="U79" s="429"/>
    </row>
    <row r="80" spans="1:21" s="430" customFormat="1" ht="20.100000000000001" customHeight="1">
      <c r="A80" s="535"/>
      <c r="B80" s="284" t="s">
        <v>159</v>
      </c>
      <c r="C80" s="415">
        <v>18485</v>
      </c>
      <c r="D80" s="456">
        <v>7.4999999999999997E-2</v>
      </c>
      <c r="E80" s="457">
        <v>1386</v>
      </c>
      <c r="F80" s="280">
        <v>0.41800135637174801</v>
      </c>
      <c r="G80" s="280">
        <v>0.58199864362825204</v>
      </c>
      <c r="H80" s="458">
        <f>VLOOKUP(B:B,'[1]2020年学前提前下达资金测算 (2)'!C$1:D$65536,2,0)</f>
        <v>0.7</v>
      </c>
      <c r="I80" s="458">
        <f>VLOOKUP(B:B,'[1]2020年学前提前下达资金测算 (2)'!C$1:E$65536,3,0)</f>
        <v>0</v>
      </c>
      <c r="J80" s="458">
        <f>VLOOKUP(B:B,'[1]2020年学前提前下达资金测算 (2)'!C$1:F$65536,4,0)</f>
        <v>0.3</v>
      </c>
      <c r="K80" s="459">
        <v>138.6</v>
      </c>
      <c r="L80" s="448">
        <v>57.9</v>
      </c>
      <c r="M80" s="459">
        <v>56.5</v>
      </c>
      <c r="N80" s="459">
        <v>0</v>
      </c>
      <c r="O80" s="459">
        <v>24.2</v>
      </c>
      <c r="P80" s="460">
        <v>114.4</v>
      </c>
      <c r="Q80" s="460">
        <v>111</v>
      </c>
      <c r="R80" s="431">
        <v>63</v>
      </c>
      <c r="S80" s="459">
        <v>48</v>
      </c>
      <c r="T80" s="460">
        <v>3.4000000000000057</v>
      </c>
      <c r="U80" s="429"/>
    </row>
    <row r="81" spans="1:21" s="430" customFormat="1" ht="20.100000000000001" customHeight="1">
      <c r="A81" s="535"/>
      <c r="B81" s="284" t="s">
        <v>160</v>
      </c>
      <c r="C81" s="415">
        <v>15646</v>
      </c>
      <c r="D81" s="456">
        <v>7.4999999999999997E-2</v>
      </c>
      <c r="E81" s="457">
        <v>1173</v>
      </c>
      <c r="F81" s="280">
        <v>0.41800135637174801</v>
      </c>
      <c r="G81" s="280">
        <v>0.58199864362825204</v>
      </c>
      <c r="H81" s="458">
        <f>VLOOKUP(B:B,'[1]2020年学前提前下达资金测算 (2)'!C$1:D$65536,2,0)</f>
        <v>0.7</v>
      </c>
      <c r="I81" s="458">
        <f>VLOOKUP(B:B,'[1]2020年学前提前下达资金测算 (2)'!C$1:E$65536,3,0)</f>
        <v>0</v>
      </c>
      <c r="J81" s="458">
        <f>VLOOKUP(B:B,'[1]2020年学前提前下达资金测算 (2)'!C$1:F$65536,4,0)</f>
        <v>0.3</v>
      </c>
      <c r="K81" s="459">
        <v>117.30000000000001</v>
      </c>
      <c r="L81" s="448">
        <v>49</v>
      </c>
      <c r="M81" s="459">
        <v>47.8</v>
      </c>
      <c r="N81" s="459">
        <v>0</v>
      </c>
      <c r="O81" s="459">
        <v>20.5</v>
      </c>
      <c r="P81" s="460">
        <v>96.8</v>
      </c>
      <c r="Q81" s="460">
        <v>86</v>
      </c>
      <c r="R81" s="431">
        <v>49</v>
      </c>
      <c r="S81" s="459">
        <v>37</v>
      </c>
      <c r="T81" s="460">
        <v>10.799999999999997</v>
      </c>
      <c r="U81" s="429"/>
    </row>
    <row r="82" spans="1:21" s="430" customFormat="1" ht="20.100000000000001" customHeight="1">
      <c r="A82" s="535"/>
      <c r="B82" s="284" t="s">
        <v>161</v>
      </c>
      <c r="C82" s="415">
        <v>18811</v>
      </c>
      <c r="D82" s="456">
        <v>7.4999999999999997E-2</v>
      </c>
      <c r="E82" s="457">
        <v>1411</v>
      </c>
      <c r="F82" s="280">
        <v>0.41800135637174801</v>
      </c>
      <c r="G82" s="280">
        <v>0.58199864362825204</v>
      </c>
      <c r="H82" s="458">
        <f>VLOOKUP(B:B,'[1]2020年学前提前下达资金测算 (2)'!C$1:D$65536,2,0)</f>
        <v>0.7</v>
      </c>
      <c r="I82" s="458">
        <f>VLOOKUP(B:B,'[1]2020年学前提前下达资金测算 (2)'!C$1:E$65536,3,0)</f>
        <v>0</v>
      </c>
      <c r="J82" s="458">
        <f>VLOOKUP(B:B,'[1]2020年学前提前下达资金测算 (2)'!C$1:F$65536,4,0)</f>
        <v>0.3</v>
      </c>
      <c r="K82" s="459">
        <v>141.1</v>
      </c>
      <c r="L82" s="448">
        <v>59</v>
      </c>
      <c r="M82" s="459">
        <v>57.5</v>
      </c>
      <c r="N82" s="459">
        <v>0</v>
      </c>
      <c r="O82" s="459">
        <v>24.6</v>
      </c>
      <c r="P82" s="460">
        <v>116.5</v>
      </c>
      <c r="Q82" s="460">
        <v>116</v>
      </c>
      <c r="R82" s="431">
        <v>66</v>
      </c>
      <c r="S82" s="459">
        <v>50</v>
      </c>
      <c r="T82" s="460">
        <v>0.5</v>
      </c>
      <c r="U82" s="429"/>
    </row>
    <row r="83" spans="1:21" s="430" customFormat="1" ht="20.100000000000001" customHeight="1">
      <c r="A83" s="535" t="s">
        <v>28</v>
      </c>
      <c r="B83" s="281" t="s">
        <v>162</v>
      </c>
      <c r="C83" s="449">
        <v>141148</v>
      </c>
      <c r="D83" s="450"/>
      <c r="E83" s="450">
        <v>11735</v>
      </c>
      <c r="F83" s="450"/>
      <c r="G83" s="450"/>
      <c r="H83" s="451"/>
      <c r="I83" s="451"/>
      <c r="J83" s="451"/>
      <c r="K83" s="442">
        <v>1173.5</v>
      </c>
      <c r="L83" s="442">
        <v>490.4</v>
      </c>
      <c r="M83" s="442">
        <v>436.09999999999991</v>
      </c>
      <c r="N83" s="442">
        <v>107.5</v>
      </c>
      <c r="O83" s="442">
        <v>139.5</v>
      </c>
      <c r="P83" s="442">
        <v>926.5</v>
      </c>
      <c r="Q83" s="442">
        <v>879</v>
      </c>
      <c r="R83" s="442">
        <v>518</v>
      </c>
      <c r="S83" s="442">
        <v>361</v>
      </c>
      <c r="T83" s="442">
        <v>47.5</v>
      </c>
      <c r="U83" s="429"/>
    </row>
    <row r="84" spans="1:21" s="430" customFormat="1" ht="20.100000000000001" customHeight="1">
      <c r="A84" s="535"/>
      <c r="B84" s="284" t="s">
        <v>271</v>
      </c>
      <c r="C84" s="463">
        <v>40562</v>
      </c>
      <c r="D84" s="464"/>
      <c r="E84" s="464">
        <v>3043</v>
      </c>
      <c r="F84" s="464"/>
      <c r="G84" s="464"/>
      <c r="H84" s="465"/>
      <c r="I84" s="465"/>
      <c r="J84" s="465"/>
      <c r="K84" s="460">
        <v>304.30000000000007</v>
      </c>
      <c r="L84" s="446">
        <v>127.1</v>
      </c>
      <c r="M84" s="460">
        <v>68.599999999999994</v>
      </c>
      <c r="N84" s="460">
        <v>107.5</v>
      </c>
      <c r="O84" s="460">
        <v>1.1000000000000001</v>
      </c>
      <c r="P84" s="460">
        <v>195.7</v>
      </c>
      <c r="Q84" s="460">
        <v>209</v>
      </c>
      <c r="R84" s="431">
        <v>145</v>
      </c>
      <c r="S84" s="460">
        <v>64</v>
      </c>
      <c r="T84" s="460">
        <v>-13.300000000000011</v>
      </c>
      <c r="U84" s="429"/>
    </row>
    <row r="85" spans="1:21" s="430" customFormat="1" ht="20.100000000000001" customHeight="1">
      <c r="A85" s="535"/>
      <c r="B85" s="284" t="s">
        <v>163</v>
      </c>
      <c r="C85" s="469">
        <v>6869</v>
      </c>
      <c r="D85" s="456">
        <v>7.4999999999999997E-2</v>
      </c>
      <c r="E85" s="457">
        <v>515</v>
      </c>
      <c r="F85" s="280">
        <v>0.41800135637174801</v>
      </c>
      <c r="G85" s="280">
        <v>0.58199864362825204</v>
      </c>
      <c r="H85" s="458">
        <f>VLOOKUP(B:B,'[1]2020年学前提前下达资金测算 (2)'!C$1:D$65536,2,0)</f>
        <v>0</v>
      </c>
      <c r="I85" s="458">
        <f>VLOOKUP(B:B,'[1]2020年学前提前下达资金测算 (2)'!C$1:E$65536,3,0)</f>
        <v>1</v>
      </c>
      <c r="J85" s="458">
        <f>VLOOKUP(B:B,'[1]2020年学前提前下达资金测算 (2)'!C$1:F$65536,4,0)</f>
        <v>0</v>
      </c>
      <c r="K85" s="459">
        <v>51.5</v>
      </c>
      <c r="L85" s="448">
        <v>21.5</v>
      </c>
      <c r="M85" s="459">
        <v>0</v>
      </c>
      <c r="N85" s="459">
        <v>30</v>
      </c>
      <c r="O85" s="459">
        <v>0</v>
      </c>
      <c r="P85" s="460">
        <v>21.5</v>
      </c>
      <c r="Q85" s="460">
        <v>21</v>
      </c>
      <c r="R85" s="431">
        <v>21</v>
      </c>
      <c r="S85" s="459">
        <v>0</v>
      </c>
      <c r="T85" s="460">
        <v>0.5</v>
      </c>
      <c r="U85" s="429"/>
    </row>
    <row r="86" spans="1:21" s="430" customFormat="1" ht="20.100000000000001" customHeight="1">
      <c r="A86" s="535"/>
      <c r="B86" s="284" t="s">
        <v>289</v>
      </c>
      <c r="C86" s="415">
        <v>12874</v>
      </c>
      <c r="D86" s="456">
        <v>7.4999999999999997E-2</v>
      </c>
      <c r="E86" s="457">
        <v>966</v>
      </c>
      <c r="F86" s="280">
        <v>0.41800135637174801</v>
      </c>
      <c r="G86" s="280">
        <v>0.58199864362825204</v>
      </c>
      <c r="H86" s="458">
        <f>VLOOKUP(B:B,'[1]2020年学前提前下达资金测算 (2)'!C$1:D$65536,2,0)</f>
        <v>0.4</v>
      </c>
      <c r="I86" s="458">
        <f>VLOOKUP(B:B,'[1]2020年学前提前下达资金测算 (2)'!C$1:E$65536,3,0)</f>
        <v>0.6</v>
      </c>
      <c r="J86" s="458">
        <f>VLOOKUP(B:B,'[1]2020年学前提前下达资金测算 (2)'!C$1:F$65536,4,0)</f>
        <v>0</v>
      </c>
      <c r="K86" s="459">
        <v>96.600000000000009</v>
      </c>
      <c r="L86" s="448">
        <v>40.4</v>
      </c>
      <c r="M86" s="459">
        <v>22.5</v>
      </c>
      <c r="N86" s="459">
        <v>33.700000000000003</v>
      </c>
      <c r="O86" s="459">
        <v>0</v>
      </c>
      <c r="P86" s="460">
        <v>62.9</v>
      </c>
      <c r="Q86" s="460">
        <v>78</v>
      </c>
      <c r="R86" s="431">
        <v>54</v>
      </c>
      <c r="S86" s="459">
        <v>24</v>
      </c>
      <c r="T86" s="460">
        <v>-15.100000000000001</v>
      </c>
      <c r="U86" s="429"/>
    </row>
    <row r="87" spans="1:21" s="430" customFormat="1" ht="20.100000000000001" customHeight="1">
      <c r="A87" s="535"/>
      <c r="B87" s="284" t="s">
        <v>166</v>
      </c>
      <c r="C87" s="415">
        <v>745</v>
      </c>
      <c r="D87" s="456">
        <v>7.4999999999999997E-2</v>
      </c>
      <c r="E87" s="457">
        <v>56</v>
      </c>
      <c r="F87" s="280">
        <v>0.41800135637174801</v>
      </c>
      <c r="G87" s="280">
        <v>0.58199864362825204</v>
      </c>
      <c r="H87" s="458">
        <f>VLOOKUP(B:B,'[1]2020年学前提前下达资金测算 (2)'!C$1:D$65536,2,0)</f>
        <v>0.7</v>
      </c>
      <c r="I87" s="458">
        <f>VLOOKUP(B:B,'[1]2020年学前提前下达资金测算 (2)'!C$1:E$65536,3,0)</f>
        <v>0</v>
      </c>
      <c r="J87" s="458">
        <f>VLOOKUP(B:B,'[1]2020年学前提前下达资金测算 (2)'!C$1:F$65536,4,0)</f>
        <v>0.3</v>
      </c>
      <c r="K87" s="459">
        <v>5.6000000000000005</v>
      </c>
      <c r="L87" s="448">
        <v>2.2999999999999998</v>
      </c>
      <c r="M87" s="459">
        <v>2.2999999999999998</v>
      </c>
      <c r="N87" s="459">
        <v>0</v>
      </c>
      <c r="O87" s="459">
        <v>1</v>
      </c>
      <c r="P87" s="460">
        <v>4.5999999999999996</v>
      </c>
      <c r="Q87" s="460">
        <v>6</v>
      </c>
      <c r="R87" s="431">
        <v>3</v>
      </c>
      <c r="S87" s="459">
        <v>3</v>
      </c>
      <c r="T87" s="460">
        <v>-1.4000000000000004</v>
      </c>
      <c r="U87" s="429"/>
    </row>
    <row r="88" spans="1:21" s="430" customFormat="1" ht="20.100000000000001" customHeight="1">
      <c r="A88" s="535"/>
      <c r="B88" s="284" t="s">
        <v>165</v>
      </c>
      <c r="C88" s="415">
        <v>1049</v>
      </c>
      <c r="D88" s="456">
        <v>7.4999999999999997E-2</v>
      </c>
      <c r="E88" s="457">
        <v>79</v>
      </c>
      <c r="F88" s="280">
        <v>0.41800135637174801</v>
      </c>
      <c r="G88" s="280">
        <v>0.58199864362825204</v>
      </c>
      <c r="H88" s="458">
        <f>VLOOKUP(B:B,'[1]2020年学前提前下达资金测算 (2)'!C$1:D$65536,2,0)</f>
        <v>0.5</v>
      </c>
      <c r="I88" s="458">
        <f>VLOOKUP(B:B,'[1]2020年学前提前下达资金测算 (2)'!C$1:E$65536,3,0)</f>
        <v>0.5</v>
      </c>
      <c r="J88" s="458">
        <f>VLOOKUP(B:B,'[1]2020年学前提前下达资金测算 (2)'!C$1:F$65536,4,0)</f>
        <v>0</v>
      </c>
      <c r="K88" s="459">
        <v>7.9</v>
      </c>
      <c r="L88" s="448">
        <v>3.3</v>
      </c>
      <c r="M88" s="459">
        <v>2.2999999999999998</v>
      </c>
      <c r="N88" s="459">
        <v>2.2999999999999998</v>
      </c>
      <c r="O88" s="459">
        <v>0</v>
      </c>
      <c r="P88" s="460">
        <v>5.6</v>
      </c>
      <c r="Q88" s="460">
        <v>5</v>
      </c>
      <c r="R88" s="431">
        <v>3</v>
      </c>
      <c r="S88" s="459">
        <v>2</v>
      </c>
      <c r="T88" s="460">
        <v>0.59999999999999964</v>
      </c>
      <c r="U88" s="429"/>
    </row>
    <row r="89" spans="1:21" s="430" customFormat="1" ht="20.100000000000001" customHeight="1">
      <c r="A89" s="535"/>
      <c r="B89" s="284" t="s">
        <v>164</v>
      </c>
      <c r="C89" s="415">
        <v>19025</v>
      </c>
      <c r="D89" s="456">
        <v>7.4999999999999997E-2</v>
      </c>
      <c r="E89" s="457">
        <v>1427</v>
      </c>
      <c r="F89" s="280">
        <v>0.41800135637174801</v>
      </c>
      <c r="G89" s="280">
        <v>0.58199864362825204</v>
      </c>
      <c r="H89" s="458">
        <f>VLOOKUP(B:B,'[1]2020年学前提前下达资金测算 (2)'!C$1:D$65536,2,0)</f>
        <v>0.5</v>
      </c>
      <c r="I89" s="458">
        <f>VLOOKUP(B:B,'[1]2020年学前提前下达资金测算 (2)'!C$1:E$65536,3,0)</f>
        <v>0.5</v>
      </c>
      <c r="J89" s="458">
        <f>VLOOKUP(B:B,'[1]2020年学前提前下达资金测算 (2)'!C$1:F$65536,4,0)</f>
        <v>0</v>
      </c>
      <c r="K89" s="459">
        <v>142.70000000000002</v>
      </c>
      <c r="L89" s="448">
        <v>59.6</v>
      </c>
      <c r="M89" s="459">
        <v>41.5</v>
      </c>
      <c r="N89" s="459">
        <v>41.5</v>
      </c>
      <c r="O89" s="459">
        <v>0.1</v>
      </c>
      <c r="P89" s="460">
        <v>101.1</v>
      </c>
      <c r="Q89" s="460">
        <v>99</v>
      </c>
      <c r="R89" s="431">
        <v>64</v>
      </c>
      <c r="S89" s="459">
        <v>35</v>
      </c>
      <c r="T89" s="460">
        <v>2.0999999999999943</v>
      </c>
      <c r="U89" s="429"/>
    </row>
    <row r="90" spans="1:21" s="430" customFormat="1" ht="20.100000000000001" customHeight="1">
      <c r="A90" s="535"/>
      <c r="B90" s="284" t="s">
        <v>168</v>
      </c>
      <c r="C90" s="415">
        <v>4762</v>
      </c>
      <c r="D90" s="456">
        <v>7.4999999999999997E-2</v>
      </c>
      <c r="E90" s="457">
        <v>357</v>
      </c>
      <c r="F90" s="280">
        <v>0.41800135637174801</v>
      </c>
      <c r="G90" s="280">
        <v>0.58199864362825204</v>
      </c>
      <c r="H90" s="458">
        <f>VLOOKUP(B:B,'[1]2020年学前提前下达资金测算 (2)'!C$1:D$65536,2,0)</f>
        <v>0.7</v>
      </c>
      <c r="I90" s="458">
        <f>VLOOKUP(B:B,'[1]2020年学前提前下达资金测算 (2)'!C$1:E$65536,3,0)</f>
        <v>0</v>
      </c>
      <c r="J90" s="458">
        <f>VLOOKUP(B:B,'[1]2020年学前提前下达资金测算 (2)'!C$1:F$65536,4,0)</f>
        <v>0.3</v>
      </c>
      <c r="K90" s="459">
        <v>35.700000000000003</v>
      </c>
      <c r="L90" s="448">
        <v>14.9</v>
      </c>
      <c r="M90" s="459">
        <v>14.5</v>
      </c>
      <c r="N90" s="459">
        <v>0</v>
      </c>
      <c r="O90" s="459">
        <v>6.3</v>
      </c>
      <c r="P90" s="460">
        <v>29.4</v>
      </c>
      <c r="Q90" s="460">
        <v>27</v>
      </c>
      <c r="R90" s="431">
        <v>15</v>
      </c>
      <c r="S90" s="459">
        <v>12</v>
      </c>
      <c r="T90" s="460">
        <v>2.3999999999999986</v>
      </c>
      <c r="U90" s="429"/>
    </row>
    <row r="91" spans="1:21" s="430" customFormat="1" ht="20.100000000000001" customHeight="1">
      <c r="A91" s="535"/>
      <c r="B91" s="284" t="s">
        <v>169</v>
      </c>
      <c r="C91" s="415">
        <v>8931</v>
      </c>
      <c r="D91" s="456">
        <v>7.4999999999999997E-2</v>
      </c>
      <c r="E91" s="457">
        <v>670</v>
      </c>
      <c r="F91" s="280">
        <v>0.41800135637174801</v>
      </c>
      <c r="G91" s="280">
        <v>0.58199864362825204</v>
      </c>
      <c r="H91" s="458">
        <f>VLOOKUP(B:B,'[1]2020年学前提前下达资金测算 (2)'!C$1:D$65536,2,0)</f>
        <v>0.7</v>
      </c>
      <c r="I91" s="458">
        <f>VLOOKUP(B:B,'[1]2020年学前提前下达资金测算 (2)'!C$1:E$65536,3,0)</f>
        <v>0</v>
      </c>
      <c r="J91" s="458">
        <f>VLOOKUP(B:B,'[1]2020年学前提前下达资金测算 (2)'!C$1:F$65536,4,0)</f>
        <v>0.3</v>
      </c>
      <c r="K91" s="459">
        <v>67</v>
      </c>
      <c r="L91" s="448">
        <v>28</v>
      </c>
      <c r="M91" s="459">
        <v>27.3</v>
      </c>
      <c r="N91" s="459">
        <v>0</v>
      </c>
      <c r="O91" s="459">
        <v>11.7</v>
      </c>
      <c r="P91" s="460">
        <v>55.3</v>
      </c>
      <c r="Q91" s="460">
        <v>51</v>
      </c>
      <c r="R91" s="431">
        <v>29</v>
      </c>
      <c r="S91" s="459">
        <v>22</v>
      </c>
      <c r="T91" s="460">
        <v>4.2999999999999972</v>
      </c>
      <c r="U91" s="429"/>
    </row>
    <row r="92" spans="1:21" s="430" customFormat="1" ht="20.100000000000001" customHeight="1">
      <c r="A92" s="535"/>
      <c r="B92" s="284" t="s">
        <v>170</v>
      </c>
      <c r="C92" s="415">
        <v>19730</v>
      </c>
      <c r="D92" s="456">
        <v>7.4999999999999997E-2</v>
      </c>
      <c r="E92" s="457">
        <v>1480</v>
      </c>
      <c r="F92" s="280">
        <v>0.41800135637174801</v>
      </c>
      <c r="G92" s="280">
        <v>0.58199864362825204</v>
      </c>
      <c r="H92" s="458">
        <f>VLOOKUP(B:B,'[1]2020年学前提前下达资金测算 (2)'!C$1:D$65536,2,0)</f>
        <v>0.7</v>
      </c>
      <c r="I92" s="458">
        <f>VLOOKUP(B:B,'[1]2020年学前提前下达资金测算 (2)'!C$1:E$65536,3,0)</f>
        <v>0</v>
      </c>
      <c r="J92" s="458">
        <f>VLOOKUP(B:B,'[1]2020年学前提前下达资金测算 (2)'!C$1:F$65536,4,0)</f>
        <v>0.3</v>
      </c>
      <c r="K92" s="459">
        <v>148</v>
      </c>
      <c r="L92" s="448">
        <v>61.9</v>
      </c>
      <c r="M92" s="459">
        <v>60.3</v>
      </c>
      <c r="N92" s="459">
        <v>0</v>
      </c>
      <c r="O92" s="459">
        <v>25.8</v>
      </c>
      <c r="P92" s="460">
        <v>122.19999999999999</v>
      </c>
      <c r="Q92" s="460">
        <v>118</v>
      </c>
      <c r="R92" s="431">
        <v>67</v>
      </c>
      <c r="S92" s="459">
        <v>51</v>
      </c>
      <c r="T92" s="460">
        <v>4.1999999999999886</v>
      </c>
      <c r="U92" s="429"/>
    </row>
    <row r="93" spans="1:21" s="430" customFormat="1" ht="20.100000000000001" customHeight="1">
      <c r="A93" s="535"/>
      <c r="B93" s="284" t="s">
        <v>171</v>
      </c>
      <c r="C93" s="415">
        <v>20314</v>
      </c>
      <c r="D93" s="456">
        <v>7.4999999999999997E-2</v>
      </c>
      <c r="E93" s="457">
        <v>1524</v>
      </c>
      <c r="F93" s="280">
        <v>0.41800135637174801</v>
      </c>
      <c r="G93" s="280">
        <v>0.58199864362825204</v>
      </c>
      <c r="H93" s="458">
        <f>VLOOKUP(B:B,'[1]2020年学前提前下达资金测算 (2)'!C$1:D$65536,2,0)</f>
        <v>0.7</v>
      </c>
      <c r="I93" s="458">
        <f>VLOOKUP(B:B,'[1]2020年学前提前下达资金测算 (2)'!C$1:E$65536,3,0)</f>
        <v>0</v>
      </c>
      <c r="J93" s="458">
        <f>VLOOKUP(B:B,'[1]2020年学前提前下达资金测算 (2)'!C$1:F$65536,4,0)</f>
        <v>0.3</v>
      </c>
      <c r="K93" s="459">
        <v>152.4</v>
      </c>
      <c r="L93" s="448">
        <v>63.7</v>
      </c>
      <c r="M93" s="459">
        <v>62.1</v>
      </c>
      <c r="N93" s="459">
        <v>0</v>
      </c>
      <c r="O93" s="459">
        <v>26.6</v>
      </c>
      <c r="P93" s="460">
        <v>125.80000000000001</v>
      </c>
      <c r="Q93" s="460">
        <v>117</v>
      </c>
      <c r="R93" s="431">
        <v>66</v>
      </c>
      <c r="S93" s="459">
        <v>51</v>
      </c>
      <c r="T93" s="460">
        <v>8.8000000000000114</v>
      </c>
      <c r="U93" s="429"/>
    </row>
    <row r="94" spans="1:21" s="430" customFormat="1" ht="20.100000000000001" customHeight="1">
      <c r="A94" s="535"/>
      <c r="B94" s="284" t="s">
        <v>172</v>
      </c>
      <c r="C94" s="415">
        <v>9977</v>
      </c>
      <c r="D94" s="456">
        <v>7.4999999999999997E-2</v>
      </c>
      <c r="E94" s="457">
        <v>748</v>
      </c>
      <c r="F94" s="280">
        <v>0.41800135637174801</v>
      </c>
      <c r="G94" s="280">
        <v>0.58199864362825204</v>
      </c>
      <c r="H94" s="458">
        <f>VLOOKUP(B:B,'[1]2020年学前提前下达资金测算 (2)'!C$1:D$65536,2,0)</f>
        <v>0.7</v>
      </c>
      <c r="I94" s="458">
        <f>VLOOKUP(B:B,'[1]2020年学前提前下达资金测算 (2)'!C$1:E$65536,3,0)</f>
        <v>0</v>
      </c>
      <c r="J94" s="458">
        <f>VLOOKUP(B:B,'[1]2020年学前提前下达资金测算 (2)'!C$1:F$65536,4,0)</f>
        <v>0.3</v>
      </c>
      <c r="K94" s="459">
        <v>74.8</v>
      </c>
      <c r="L94" s="448">
        <v>31.3</v>
      </c>
      <c r="M94" s="459">
        <v>30.5</v>
      </c>
      <c r="N94" s="459">
        <v>0</v>
      </c>
      <c r="O94" s="459">
        <v>13</v>
      </c>
      <c r="P94" s="460">
        <v>61.8</v>
      </c>
      <c r="Q94" s="460">
        <v>57</v>
      </c>
      <c r="R94" s="431">
        <v>32</v>
      </c>
      <c r="S94" s="459">
        <v>25</v>
      </c>
      <c r="T94" s="460">
        <v>4.7999999999999972</v>
      </c>
      <c r="U94" s="429"/>
    </row>
    <row r="95" spans="1:21" s="430" customFormat="1" ht="20.100000000000001" customHeight="1">
      <c r="A95" s="535"/>
      <c r="B95" s="284" t="s">
        <v>173</v>
      </c>
      <c r="C95" s="415">
        <v>21572</v>
      </c>
      <c r="D95" s="456">
        <v>7.4999999999999997E-2</v>
      </c>
      <c r="E95" s="457">
        <v>1618</v>
      </c>
      <c r="F95" s="280">
        <v>0.41800135637174801</v>
      </c>
      <c r="G95" s="280">
        <v>0.58199864362825204</v>
      </c>
      <c r="H95" s="458">
        <f>VLOOKUP(B:B,'[1]2020年学前提前下达资金测算 (2)'!C$1:D$65536,2,0)</f>
        <v>0.7</v>
      </c>
      <c r="I95" s="458">
        <f>VLOOKUP(B:B,'[1]2020年学前提前下达资金测算 (2)'!C$1:E$65536,3,0)</f>
        <v>0</v>
      </c>
      <c r="J95" s="458">
        <f>VLOOKUP(B:B,'[1]2020年学前提前下达资金测算 (2)'!C$1:F$65536,4,0)</f>
        <v>0.3</v>
      </c>
      <c r="K95" s="459">
        <v>161.80000000000001</v>
      </c>
      <c r="L95" s="448">
        <v>67.599999999999994</v>
      </c>
      <c r="M95" s="459">
        <v>65.900000000000006</v>
      </c>
      <c r="N95" s="459">
        <v>0</v>
      </c>
      <c r="O95" s="459">
        <v>28.3</v>
      </c>
      <c r="P95" s="460">
        <v>133.5</v>
      </c>
      <c r="Q95" s="460">
        <v>122</v>
      </c>
      <c r="R95" s="431">
        <v>69</v>
      </c>
      <c r="S95" s="459">
        <v>53</v>
      </c>
      <c r="T95" s="460">
        <v>11.5</v>
      </c>
      <c r="U95" s="429"/>
    </row>
    <row r="96" spans="1:21" s="430" customFormat="1" ht="20.100000000000001" customHeight="1">
      <c r="A96" s="535"/>
      <c r="B96" s="284" t="s">
        <v>174</v>
      </c>
      <c r="C96" s="415">
        <v>15300</v>
      </c>
      <c r="D96" s="461">
        <v>0.15</v>
      </c>
      <c r="E96" s="457">
        <v>2295</v>
      </c>
      <c r="F96" s="280">
        <v>0.41800135637174801</v>
      </c>
      <c r="G96" s="280">
        <v>0.58199864362825204</v>
      </c>
      <c r="H96" s="458">
        <f>VLOOKUP(B:B,'[1]2020年学前提前下达资金测算 (2)'!C$1:D$65536,2,0)</f>
        <v>0.8</v>
      </c>
      <c r="I96" s="458">
        <f>VLOOKUP(B:B,'[1]2020年学前提前下达资金测算 (2)'!C$1:E$65536,3,0)</f>
        <v>0</v>
      </c>
      <c r="J96" s="458">
        <f>VLOOKUP(B:B,'[1]2020年学前提前下达资金测算 (2)'!C$1:F$65536,4,0)</f>
        <v>0.2</v>
      </c>
      <c r="K96" s="459">
        <v>229.5</v>
      </c>
      <c r="L96" s="448">
        <v>95.9</v>
      </c>
      <c r="M96" s="459">
        <v>106.9</v>
      </c>
      <c r="N96" s="459">
        <v>0</v>
      </c>
      <c r="O96" s="459">
        <v>26.7</v>
      </c>
      <c r="P96" s="460">
        <v>202.8</v>
      </c>
      <c r="Q96" s="460">
        <v>178</v>
      </c>
      <c r="R96" s="431">
        <v>95</v>
      </c>
      <c r="S96" s="459">
        <v>83</v>
      </c>
      <c r="T96" s="460">
        <v>24.800000000000011</v>
      </c>
      <c r="U96" s="429"/>
    </row>
    <row r="97" spans="1:21" s="430" customFormat="1" ht="20.100000000000001" customHeight="1">
      <c r="A97" s="535" t="s">
        <v>34</v>
      </c>
      <c r="B97" s="281" t="s">
        <v>175</v>
      </c>
      <c r="C97" s="449">
        <v>47959</v>
      </c>
      <c r="D97" s="450"/>
      <c r="E97" s="450">
        <v>7194</v>
      </c>
      <c r="F97" s="450"/>
      <c r="G97" s="450"/>
      <c r="H97" s="451"/>
      <c r="I97" s="451"/>
      <c r="J97" s="451"/>
      <c r="K97" s="442">
        <v>719.40000000000009</v>
      </c>
      <c r="L97" s="442">
        <v>300.8</v>
      </c>
      <c r="M97" s="442">
        <v>299.8</v>
      </c>
      <c r="N97" s="442">
        <v>70.3</v>
      </c>
      <c r="O97" s="442">
        <v>48.5</v>
      </c>
      <c r="P97" s="442">
        <v>600.6</v>
      </c>
      <c r="Q97" s="442">
        <v>560</v>
      </c>
      <c r="R97" s="442">
        <v>314</v>
      </c>
      <c r="S97" s="442">
        <v>246</v>
      </c>
      <c r="T97" s="442">
        <v>40.600000000000023</v>
      </c>
      <c r="U97" s="429"/>
    </row>
    <row r="98" spans="1:21" s="430" customFormat="1" ht="20.100000000000001" customHeight="1">
      <c r="A98" s="535"/>
      <c r="B98" s="284" t="s">
        <v>272</v>
      </c>
      <c r="C98" s="463">
        <v>20126</v>
      </c>
      <c r="D98" s="464"/>
      <c r="E98" s="464">
        <v>3019</v>
      </c>
      <c r="F98" s="464"/>
      <c r="G98" s="464"/>
      <c r="H98" s="465"/>
      <c r="I98" s="465"/>
      <c r="J98" s="465"/>
      <c r="K98" s="460">
        <v>301.90000000000003</v>
      </c>
      <c r="L98" s="446">
        <v>126.2</v>
      </c>
      <c r="M98" s="460">
        <v>105.4</v>
      </c>
      <c r="N98" s="460">
        <v>70.3</v>
      </c>
      <c r="O98" s="460">
        <v>0</v>
      </c>
      <c r="P98" s="460">
        <v>231.60000000000002</v>
      </c>
      <c r="Q98" s="460">
        <v>215</v>
      </c>
      <c r="R98" s="431">
        <v>130</v>
      </c>
      <c r="S98" s="460">
        <v>85</v>
      </c>
      <c r="T98" s="460">
        <v>16.600000000000023</v>
      </c>
      <c r="U98" s="429"/>
    </row>
    <row r="99" spans="1:21" s="430" customFormat="1" ht="20.100000000000001" customHeight="1">
      <c r="A99" s="535"/>
      <c r="B99" s="284" t="s">
        <v>176</v>
      </c>
      <c r="C99" s="415">
        <v>0</v>
      </c>
      <c r="D99" s="456">
        <v>7.4999999999999997E-2</v>
      </c>
      <c r="E99" s="457">
        <v>0</v>
      </c>
      <c r="F99" s="280">
        <v>0.41800135637174801</v>
      </c>
      <c r="G99" s="280">
        <v>0.58199864362825204</v>
      </c>
      <c r="H99" s="458">
        <f>VLOOKUP(B:B,'[1]2020年学前提前下达资金测算 (2)'!C$1:D$65536,2,0)</f>
        <v>0</v>
      </c>
      <c r="I99" s="458">
        <f>VLOOKUP(B:B,'[1]2020年学前提前下达资金测算 (2)'!C$1:E$65536,3,0)</f>
        <v>1</v>
      </c>
      <c r="J99" s="458">
        <f>VLOOKUP(B:B,'[1]2020年学前提前下达资金测算 (2)'!C$1:F$65536,4,0)</f>
        <v>0</v>
      </c>
      <c r="K99" s="459">
        <v>0</v>
      </c>
      <c r="L99" s="448">
        <v>0</v>
      </c>
      <c r="M99" s="459">
        <v>0</v>
      </c>
      <c r="N99" s="459">
        <v>0</v>
      </c>
      <c r="O99" s="459">
        <v>0</v>
      </c>
      <c r="P99" s="460">
        <v>0</v>
      </c>
      <c r="Q99" s="460"/>
      <c r="R99" s="431"/>
      <c r="S99" s="459"/>
      <c r="T99" s="460">
        <v>0</v>
      </c>
      <c r="U99" s="429"/>
    </row>
    <row r="100" spans="1:21" s="430" customFormat="1" ht="20.100000000000001" customHeight="1">
      <c r="A100" s="535"/>
      <c r="B100" s="284" t="s">
        <v>177</v>
      </c>
      <c r="C100" s="415">
        <v>18088</v>
      </c>
      <c r="D100" s="461">
        <v>0.15</v>
      </c>
      <c r="E100" s="457">
        <v>2713</v>
      </c>
      <c r="F100" s="280">
        <v>0.41800135637174801</v>
      </c>
      <c r="G100" s="280">
        <v>0.58199864362825204</v>
      </c>
      <c r="H100" s="458">
        <f>VLOOKUP(B:B,'[1]2020年学前提前下达资金测算 (2)'!C$1:D$65536,2,0)</f>
        <v>0.6</v>
      </c>
      <c r="I100" s="458">
        <f>VLOOKUP(B:B,'[1]2020年学前提前下达资金测算 (2)'!C$1:E$65536,3,0)</f>
        <v>0.4</v>
      </c>
      <c r="J100" s="458">
        <f>VLOOKUP(B:B,'[1]2020年学前提前下达资金测算 (2)'!C$1:F$65536,4,0)</f>
        <v>0</v>
      </c>
      <c r="K100" s="459">
        <v>271.3</v>
      </c>
      <c r="L100" s="448">
        <v>113.4</v>
      </c>
      <c r="M100" s="459">
        <v>94.7</v>
      </c>
      <c r="N100" s="459">
        <v>63.2</v>
      </c>
      <c r="O100" s="459">
        <v>0</v>
      </c>
      <c r="P100" s="460">
        <v>208.10000000000002</v>
      </c>
      <c r="Q100" s="460">
        <v>192</v>
      </c>
      <c r="R100" s="431">
        <v>116</v>
      </c>
      <c r="S100" s="459">
        <v>76</v>
      </c>
      <c r="T100" s="460">
        <v>16.100000000000023</v>
      </c>
      <c r="U100" s="429"/>
    </row>
    <row r="101" spans="1:21" s="430" customFormat="1" ht="20.100000000000001" customHeight="1">
      <c r="A101" s="535"/>
      <c r="B101" s="284" t="s">
        <v>178</v>
      </c>
      <c r="C101" s="415">
        <v>2038</v>
      </c>
      <c r="D101" s="461">
        <v>0.15</v>
      </c>
      <c r="E101" s="457">
        <v>306</v>
      </c>
      <c r="F101" s="280">
        <v>0.41800135637174801</v>
      </c>
      <c r="G101" s="280">
        <v>0.58199864362825204</v>
      </c>
      <c r="H101" s="458">
        <f>VLOOKUP(B:B,'[1]2020年学前提前下达资金测算 (2)'!C$1:D$65536,2,0)</f>
        <v>0.6</v>
      </c>
      <c r="I101" s="458">
        <f>VLOOKUP(B:B,'[1]2020年学前提前下达资金测算 (2)'!C$1:E$65536,3,0)</f>
        <v>0.4</v>
      </c>
      <c r="J101" s="458">
        <f>VLOOKUP(B:B,'[1]2020年学前提前下达资金测算 (2)'!C$1:F$65536,4,0)</f>
        <v>0</v>
      </c>
      <c r="K101" s="459">
        <v>30.6</v>
      </c>
      <c r="L101" s="448">
        <v>12.8</v>
      </c>
      <c r="M101" s="459">
        <v>10.7</v>
      </c>
      <c r="N101" s="459">
        <v>7.1</v>
      </c>
      <c r="O101" s="459">
        <v>0</v>
      </c>
      <c r="P101" s="460">
        <v>23.5</v>
      </c>
      <c r="Q101" s="460">
        <v>23</v>
      </c>
      <c r="R101" s="431">
        <v>14</v>
      </c>
      <c r="S101" s="459">
        <v>9</v>
      </c>
      <c r="T101" s="460">
        <v>0.5</v>
      </c>
      <c r="U101" s="429"/>
    </row>
    <row r="102" spans="1:21" s="430" customFormat="1" ht="20.100000000000001" customHeight="1">
      <c r="A102" s="535"/>
      <c r="B102" s="284" t="s">
        <v>179</v>
      </c>
      <c r="C102" s="415">
        <v>15764</v>
      </c>
      <c r="D102" s="461">
        <v>0.15</v>
      </c>
      <c r="E102" s="457">
        <v>2365</v>
      </c>
      <c r="F102" s="280">
        <v>0.41800135637174801</v>
      </c>
      <c r="G102" s="280">
        <v>0.58199864362825204</v>
      </c>
      <c r="H102" s="458">
        <f>VLOOKUP(B:B,'[1]2020年学前提前下达资金测算 (2)'!C$1:D$65536,2,0)</f>
        <v>0.8</v>
      </c>
      <c r="I102" s="458">
        <f>VLOOKUP(B:B,'[1]2020年学前提前下达资金测算 (2)'!C$1:E$65536,3,0)</f>
        <v>0</v>
      </c>
      <c r="J102" s="458">
        <f>VLOOKUP(B:B,'[1]2020年学前提前下达资金测算 (2)'!C$1:F$65536,4,0)</f>
        <v>0.2</v>
      </c>
      <c r="K102" s="459">
        <v>236.5</v>
      </c>
      <c r="L102" s="448">
        <v>98.9</v>
      </c>
      <c r="M102" s="459">
        <v>110.1</v>
      </c>
      <c r="N102" s="459">
        <v>0</v>
      </c>
      <c r="O102" s="459">
        <v>27.5</v>
      </c>
      <c r="P102" s="460">
        <v>209</v>
      </c>
      <c r="Q102" s="460">
        <v>195</v>
      </c>
      <c r="R102" s="431">
        <v>104</v>
      </c>
      <c r="S102" s="459">
        <v>91</v>
      </c>
      <c r="T102" s="460">
        <v>14</v>
      </c>
      <c r="U102" s="429"/>
    </row>
    <row r="103" spans="1:21" s="430" customFormat="1" ht="20.100000000000001" customHeight="1">
      <c r="A103" s="535"/>
      <c r="B103" s="284" t="s">
        <v>180</v>
      </c>
      <c r="C103" s="415">
        <v>12069</v>
      </c>
      <c r="D103" s="461">
        <v>0.15</v>
      </c>
      <c r="E103" s="457">
        <v>1810</v>
      </c>
      <c r="F103" s="280">
        <v>0.41800135637174801</v>
      </c>
      <c r="G103" s="280">
        <v>0.58199864362825204</v>
      </c>
      <c r="H103" s="458">
        <f>VLOOKUP(B:B,'[1]2020年学前提前下达资金测算 (2)'!C$1:D$65536,2,0)</f>
        <v>0.8</v>
      </c>
      <c r="I103" s="458">
        <f>VLOOKUP(B:B,'[1]2020年学前提前下达资金测算 (2)'!C$1:E$65536,3,0)</f>
        <v>0</v>
      </c>
      <c r="J103" s="458">
        <f>VLOOKUP(B:B,'[1]2020年学前提前下达资金测算 (2)'!C$1:F$65536,4,0)</f>
        <v>0.2</v>
      </c>
      <c r="K103" s="459">
        <v>181</v>
      </c>
      <c r="L103" s="448">
        <v>75.7</v>
      </c>
      <c r="M103" s="459">
        <v>84.3</v>
      </c>
      <c r="N103" s="459">
        <v>0</v>
      </c>
      <c r="O103" s="459">
        <v>21</v>
      </c>
      <c r="P103" s="460">
        <v>160</v>
      </c>
      <c r="Q103" s="460">
        <v>150</v>
      </c>
      <c r="R103" s="431">
        <v>80</v>
      </c>
      <c r="S103" s="459">
        <v>70</v>
      </c>
      <c r="T103" s="460">
        <v>10</v>
      </c>
      <c r="U103" s="429">
        <v>0.26430553720100403</v>
      </c>
    </row>
    <row r="104" spans="1:21" s="430" customFormat="1" ht="20.100000000000001" customHeight="1">
      <c r="A104" s="535" t="s">
        <v>38</v>
      </c>
      <c r="B104" s="281" t="s">
        <v>181</v>
      </c>
      <c r="C104" s="449">
        <v>124157</v>
      </c>
      <c r="D104" s="450"/>
      <c r="E104" s="450">
        <v>11029</v>
      </c>
      <c r="F104" s="450"/>
      <c r="G104" s="450"/>
      <c r="H104" s="451"/>
      <c r="I104" s="451"/>
      <c r="J104" s="451"/>
      <c r="K104" s="442">
        <v>1102.9000000000001</v>
      </c>
      <c r="L104" s="442">
        <v>461.1</v>
      </c>
      <c r="M104" s="442">
        <v>429.59999999999997</v>
      </c>
      <c r="N104" s="442">
        <v>97.5</v>
      </c>
      <c r="O104" s="442">
        <v>114.69999999999999</v>
      </c>
      <c r="P104" s="442">
        <v>890.7</v>
      </c>
      <c r="Q104" s="442">
        <v>810</v>
      </c>
      <c r="R104" s="442">
        <v>469</v>
      </c>
      <c r="S104" s="442">
        <v>341</v>
      </c>
      <c r="T104" s="442">
        <v>80.700000000000031</v>
      </c>
      <c r="U104" s="429"/>
    </row>
    <row r="105" spans="1:21" s="430" customFormat="1" ht="20.100000000000001" customHeight="1">
      <c r="A105" s="535"/>
      <c r="B105" s="284" t="s">
        <v>273</v>
      </c>
      <c r="C105" s="463">
        <v>46503</v>
      </c>
      <c r="D105" s="464"/>
      <c r="E105" s="464">
        <v>3488</v>
      </c>
      <c r="F105" s="464"/>
      <c r="G105" s="464"/>
      <c r="H105" s="465"/>
      <c r="I105" s="465"/>
      <c r="J105" s="465"/>
      <c r="K105" s="460">
        <v>348.8</v>
      </c>
      <c r="L105" s="446">
        <v>145.9</v>
      </c>
      <c r="M105" s="460">
        <v>102.5</v>
      </c>
      <c r="N105" s="460">
        <v>97.5</v>
      </c>
      <c r="O105" s="460">
        <v>2.9</v>
      </c>
      <c r="P105" s="460">
        <v>248.4</v>
      </c>
      <c r="Q105" s="460">
        <v>245</v>
      </c>
      <c r="R105" s="431">
        <v>158</v>
      </c>
      <c r="S105" s="460">
        <v>87</v>
      </c>
      <c r="T105" s="460">
        <v>3.4000000000000057</v>
      </c>
      <c r="U105" s="429"/>
    </row>
    <row r="106" spans="1:21" s="430" customFormat="1" ht="20.100000000000001" customHeight="1">
      <c r="A106" s="535"/>
      <c r="B106" s="284" t="s">
        <v>182</v>
      </c>
      <c r="C106" s="415">
        <v>467</v>
      </c>
      <c r="D106" s="456">
        <v>7.4999999999999997E-2</v>
      </c>
      <c r="E106" s="457">
        <v>35</v>
      </c>
      <c r="F106" s="280">
        <v>0.41800135637174801</v>
      </c>
      <c r="G106" s="280">
        <v>0.58199864362825204</v>
      </c>
      <c r="H106" s="458">
        <f>VLOOKUP(B:B,'[1]2020年学前提前下达资金测算 (2)'!C$1:D$65536,2,0)</f>
        <v>0</v>
      </c>
      <c r="I106" s="458">
        <f>VLOOKUP(B:B,'[1]2020年学前提前下达资金测算 (2)'!C$1:E$65536,3,0)</f>
        <v>1</v>
      </c>
      <c r="J106" s="458">
        <f>VLOOKUP(B:B,'[1]2020年学前提前下达资金测算 (2)'!C$1:F$65536,4,0)</f>
        <v>0</v>
      </c>
      <c r="K106" s="459">
        <v>3.5</v>
      </c>
      <c r="L106" s="448">
        <v>1.5</v>
      </c>
      <c r="M106" s="459">
        <v>0</v>
      </c>
      <c r="N106" s="459">
        <v>2</v>
      </c>
      <c r="O106" s="459">
        <v>0</v>
      </c>
      <c r="P106" s="460">
        <v>1.5</v>
      </c>
      <c r="Q106" s="460">
        <v>2</v>
      </c>
      <c r="R106" s="431">
        <v>2</v>
      </c>
      <c r="S106" s="459">
        <v>0</v>
      </c>
      <c r="T106" s="460">
        <v>-0.5</v>
      </c>
      <c r="U106" s="429"/>
    </row>
    <row r="107" spans="1:21" s="430" customFormat="1" ht="20.100000000000001" customHeight="1">
      <c r="A107" s="535"/>
      <c r="B107" s="284" t="s">
        <v>183</v>
      </c>
      <c r="C107" s="415">
        <v>11340</v>
      </c>
      <c r="D107" s="456">
        <v>7.4999999999999997E-2</v>
      </c>
      <c r="E107" s="457">
        <v>851</v>
      </c>
      <c r="F107" s="280">
        <v>0.41800135637174801</v>
      </c>
      <c r="G107" s="280">
        <v>0.58199864362825204</v>
      </c>
      <c r="H107" s="458">
        <f>VLOOKUP(B:B,'[1]2020年学前提前下达资金测算 (2)'!C$1:D$65536,2,0)</f>
        <v>0.5</v>
      </c>
      <c r="I107" s="458">
        <f>VLOOKUP(B:B,'[1]2020年学前提前下达资金测算 (2)'!C$1:E$65536,3,0)</f>
        <v>0.5</v>
      </c>
      <c r="J107" s="458">
        <f>VLOOKUP(B:B,'[1]2020年学前提前下达资金测算 (2)'!C$1:F$65536,4,0)</f>
        <v>0</v>
      </c>
      <c r="K107" s="459">
        <v>85.100000000000009</v>
      </c>
      <c r="L107" s="448">
        <v>35.6</v>
      </c>
      <c r="M107" s="459">
        <v>24.8</v>
      </c>
      <c r="N107" s="459">
        <v>24.8</v>
      </c>
      <c r="O107" s="459">
        <v>-0.1</v>
      </c>
      <c r="P107" s="460">
        <v>60.400000000000006</v>
      </c>
      <c r="Q107" s="460">
        <v>63</v>
      </c>
      <c r="R107" s="431">
        <v>41</v>
      </c>
      <c r="S107" s="459">
        <v>22</v>
      </c>
      <c r="T107" s="460">
        <v>-2.5999999999999943</v>
      </c>
      <c r="U107" s="429"/>
    </row>
    <row r="108" spans="1:21" s="430" customFormat="1" ht="20.100000000000001" customHeight="1">
      <c r="A108" s="535"/>
      <c r="B108" s="284" t="s">
        <v>185</v>
      </c>
      <c r="C108" s="415">
        <v>2299</v>
      </c>
      <c r="D108" s="456">
        <v>7.4999999999999997E-2</v>
      </c>
      <c r="E108" s="457">
        <v>172</v>
      </c>
      <c r="F108" s="280">
        <v>0.41800135637174801</v>
      </c>
      <c r="G108" s="280">
        <v>0.58199864362825204</v>
      </c>
      <c r="H108" s="458">
        <f>VLOOKUP(B:B,'[1]2020年学前提前下达资金测算 (2)'!C$1:D$65536,2,0)</f>
        <v>0.7</v>
      </c>
      <c r="I108" s="458">
        <f>VLOOKUP(B:B,'[1]2020年学前提前下达资金测算 (2)'!C$1:E$65536,3,0)</f>
        <v>0</v>
      </c>
      <c r="J108" s="458">
        <f>VLOOKUP(B:B,'[1]2020年学前提前下达资金测算 (2)'!C$1:F$65536,4,0)</f>
        <v>0.3</v>
      </c>
      <c r="K108" s="459">
        <v>17.2</v>
      </c>
      <c r="L108" s="448">
        <v>7.2</v>
      </c>
      <c r="M108" s="459">
        <v>7</v>
      </c>
      <c r="N108" s="459">
        <v>0</v>
      </c>
      <c r="O108" s="459">
        <v>3</v>
      </c>
      <c r="P108" s="460">
        <v>14.2</v>
      </c>
      <c r="Q108" s="460">
        <v>14</v>
      </c>
      <c r="R108" s="431">
        <v>8</v>
      </c>
      <c r="S108" s="459">
        <v>6</v>
      </c>
      <c r="T108" s="460">
        <v>0.19999999999999929</v>
      </c>
      <c r="U108" s="429"/>
    </row>
    <row r="109" spans="1:21" s="430" customFormat="1" ht="20.100000000000001" customHeight="1">
      <c r="A109" s="535"/>
      <c r="B109" s="284" t="s">
        <v>184</v>
      </c>
      <c r="C109" s="415">
        <v>32397</v>
      </c>
      <c r="D109" s="456">
        <v>7.4999999999999997E-2</v>
      </c>
      <c r="E109" s="457">
        <v>2430</v>
      </c>
      <c r="F109" s="280">
        <v>0.41800135637174801</v>
      </c>
      <c r="G109" s="280">
        <v>0.58199864362825204</v>
      </c>
      <c r="H109" s="458">
        <f>VLOOKUP(B:B,'[1]2020年学前提前下达资金测算 (2)'!C$1:D$65536,2,0)</f>
        <v>0.5</v>
      </c>
      <c r="I109" s="458">
        <f>VLOOKUP(B:B,'[1]2020年学前提前下达资金测算 (2)'!C$1:E$65536,3,0)</f>
        <v>0.5</v>
      </c>
      <c r="J109" s="458">
        <f>VLOOKUP(B:B,'[1]2020年学前提前下达资金测算 (2)'!C$1:F$65536,4,0)</f>
        <v>0</v>
      </c>
      <c r="K109" s="459">
        <v>243</v>
      </c>
      <c r="L109" s="448">
        <v>101.6</v>
      </c>
      <c r="M109" s="459">
        <v>70.7</v>
      </c>
      <c r="N109" s="459">
        <v>70.7</v>
      </c>
      <c r="O109" s="459">
        <v>0</v>
      </c>
      <c r="P109" s="460">
        <v>172.3</v>
      </c>
      <c r="Q109" s="460">
        <v>166</v>
      </c>
      <c r="R109" s="431">
        <v>107</v>
      </c>
      <c r="S109" s="459">
        <v>59</v>
      </c>
      <c r="T109" s="460">
        <v>6.3000000000000114</v>
      </c>
      <c r="U109" s="429"/>
    </row>
    <row r="110" spans="1:21" s="430" customFormat="1" ht="20.100000000000001" customHeight="1">
      <c r="A110" s="535"/>
      <c r="B110" s="284" t="s">
        <v>186</v>
      </c>
      <c r="C110" s="415">
        <v>18370</v>
      </c>
      <c r="D110" s="456">
        <v>7.4999999999999997E-2</v>
      </c>
      <c r="E110" s="457">
        <v>1378</v>
      </c>
      <c r="F110" s="280">
        <v>0.41800135637174801</v>
      </c>
      <c r="G110" s="280">
        <v>0.58199864362825204</v>
      </c>
      <c r="H110" s="458">
        <f>VLOOKUP(B:B,'[1]2020年学前提前下达资金测算 (2)'!C$1:D$65536,2,0)</f>
        <v>0.7</v>
      </c>
      <c r="I110" s="458">
        <f>VLOOKUP(B:B,'[1]2020年学前提前下达资金测算 (2)'!C$1:E$65536,3,0)</f>
        <v>0</v>
      </c>
      <c r="J110" s="458">
        <f>VLOOKUP(B:B,'[1]2020年学前提前下达资金测算 (2)'!C$1:F$65536,4,0)</f>
        <v>0.3</v>
      </c>
      <c r="K110" s="459">
        <v>137.80000000000001</v>
      </c>
      <c r="L110" s="448">
        <v>57.6</v>
      </c>
      <c r="M110" s="459">
        <v>56.1</v>
      </c>
      <c r="N110" s="459">
        <v>0</v>
      </c>
      <c r="O110" s="459">
        <v>24.1</v>
      </c>
      <c r="P110" s="460">
        <v>113.7</v>
      </c>
      <c r="Q110" s="460">
        <v>96</v>
      </c>
      <c r="R110" s="431">
        <v>54</v>
      </c>
      <c r="S110" s="459">
        <v>42</v>
      </c>
      <c r="T110" s="460">
        <v>17.700000000000003</v>
      </c>
      <c r="U110" s="429"/>
    </row>
    <row r="111" spans="1:21" s="430" customFormat="1" ht="20.100000000000001" customHeight="1">
      <c r="A111" s="535"/>
      <c r="B111" s="284" t="s">
        <v>187</v>
      </c>
      <c r="C111" s="415">
        <v>15476</v>
      </c>
      <c r="D111" s="456">
        <v>7.4999999999999997E-2</v>
      </c>
      <c r="E111" s="457">
        <v>1161</v>
      </c>
      <c r="F111" s="280">
        <v>0.41800135637174801</v>
      </c>
      <c r="G111" s="280">
        <v>0.58199864362825204</v>
      </c>
      <c r="H111" s="458">
        <f>VLOOKUP(B:B,'[1]2020年学前提前下达资金测算 (2)'!C$1:D$65536,2,0)</f>
        <v>0.7</v>
      </c>
      <c r="I111" s="458">
        <f>VLOOKUP(B:B,'[1]2020年学前提前下达资金测算 (2)'!C$1:E$65536,3,0)</f>
        <v>0</v>
      </c>
      <c r="J111" s="458">
        <f>VLOOKUP(B:B,'[1]2020年学前提前下达资金测算 (2)'!C$1:F$65536,4,0)</f>
        <v>0.3</v>
      </c>
      <c r="K111" s="459">
        <v>116.10000000000001</v>
      </c>
      <c r="L111" s="448">
        <v>48.5</v>
      </c>
      <c r="M111" s="459">
        <v>47.3</v>
      </c>
      <c r="N111" s="459">
        <v>0</v>
      </c>
      <c r="O111" s="459">
        <v>20.3</v>
      </c>
      <c r="P111" s="460">
        <v>95.8</v>
      </c>
      <c r="Q111" s="460">
        <v>79</v>
      </c>
      <c r="R111" s="431">
        <v>45</v>
      </c>
      <c r="S111" s="459">
        <v>34</v>
      </c>
      <c r="T111" s="460">
        <v>16.799999999999997</v>
      </c>
      <c r="U111" s="429"/>
    </row>
    <row r="112" spans="1:21" s="430" customFormat="1" ht="20.100000000000001" customHeight="1">
      <c r="A112" s="535"/>
      <c r="B112" s="284" t="s">
        <v>188</v>
      </c>
      <c r="C112" s="415">
        <v>20924</v>
      </c>
      <c r="D112" s="456">
        <v>7.4999999999999997E-2</v>
      </c>
      <c r="E112" s="457">
        <v>1569</v>
      </c>
      <c r="F112" s="280">
        <v>0.41800135637174801</v>
      </c>
      <c r="G112" s="280">
        <v>0.58199864362825204</v>
      </c>
      <c r="H112" s="458">
        <f>VLOOKUP(B:B,'[1]2020年学前提前下达资金测算 (2)'!C$1:D$65536,2,0)</f>
        <v>0.7</v>
      </c>
      <c r="I112" s="458">
        <f>VLOOKUP(B:B,'[1]2020年学前提前下达资金测算 (2)'!C$1:E$65536,3,0)</f>
        <v>0</v>
      </c>
      <c r="J112" s="458">
        <f>VLOOKUP(B:B,'[1]2020年学前提前下达资金测算 (2)'!C$1:F$65536,4,0)</f>
        <v>0.3</v>
      </c>
      <c r="K112" s="459">
        <v>156.9</v>
      </c>
      <c r="L112" s="448">
        <v>65.599999999999994</v>
      </c>
      <c r="M112" s="459">
        <v>63.9</v>
      </c>
      <c r="N112" s="459">
        <v>0</v>
      </c>
      <c r="O112" s="459">
        <v>27.4</v>
      </c>
      <c r="P112" s="460">
        <v>129.5</v>
      </c>
      <c r="Q112" s="460">
        <v>113</v>
      </c>
      <c r="R112" s="431">
        <v>64</v>
      </c>
      <c r="S112" s="459">
        <v>49</v>
      </c>
      <c r="T112" s="460">
        <v>16.5</v>
      </c>
      <c r="U112" s="429"/>
    </row>
    <row r="113" spans="1:21" s="430" customFormat="1" ht="20.100000000000001" customHeight="1">
      <c r="A113" s="535"/>
      <c r="B113" s="284" t="s">
        <v>189</v>
      </c>
      <c r="C113" s="415">
        <v>22884</v>
      </c>
      <c r="D113" s="461">
        <v>0.15</v>
      </c>
      <c r="E113" s="457">
        <v>3433</v>
      </c>
      <c r="F113" s="280">
        <v>0.41800135637174801</v>
      </c>
      <c r="G113" s="280">
        <v>0.58199864362825204</v>
      </c>
      <c r="H113" s="458">
        <f>VLOOKUP(B:B,'[1]2020年学前提前下达资金测算 (2)'!C$1:D$65536,2,0)</f>
        <v>0.8</v>
      </c>
      <c r="I113" s="458">
        <f>VLOOKUP(B:B,'[1]2020年学前提前下达资金测算 (2)'!C$1:E$65536,3,0)</f>
        <v>0</v>
      </c>
      <c r="J113" s="458">
        <f>VLOOKUP(B:B,'[1]2020年学前提前下达资金测算 (2)'!C$1:F$65536,4,0)</f>
        <v>0.2</v>
      </c>
      <c r="K113" s="459">
        <v>343.3</v>
      </c>
      <c r="L113" s="448">
        <v>143.5</v>
      </c>
      <c r="M113" s="459">
        <v>159.80000000000001</v>
      </c>
      <c r="N113" s="459">
        <v>0</v>
      </c>
      <c r="O113" s="459">
        <v>40</v>
      </c>
      <c r="P113" s="460">
        <v>303.3</v>
      </c>
      <c r="Q113" s="460">
        <v>277</v>
      </c>
      <c r="R113" s="431">
        <v>148</v>
      </c>
      <c r="S113" s="459">
        <v>129</v>
      </c>
      <c r="T113" s="460">
        <v>26.300000000000011</v>
      </c>
      <c r="U113" s="429"/>
    </row>
    <row r="114" spans="1:21" s="430" customFormat="1" ht="20.100000000000001" customHeight="1">
      <c r="A114" s="535" t="s">
        <v>42</v>
      </c>
      <c r="B114" s="281" t="s">
        <v>190</v>
      </c>
      <c r="C114" s="449">
        <v>218372</v>
      </c>
      <c r="D114" s="450"/>
      <c r="E114" s="450">
        <v>22495</v>
      </c>
      <c r="F114" s="450"/>
      <c r="G114" s="450"/>
      <c r="H114" s="451"/>
      <c r="I114" s="451"/>
      <c r="J114" s="451"/>
      <c r="K114" s="442">
        <v>2249.5</v>
      </c>
      <c r="L114" s="442">
        <v>940.40000000000009</v>
      </c>
      <c r="M114" s="442">
        <v>934.09999999999991</v>
      </c>
      <c r="N114" s="442">
        <v>115.4</v>
      </c>
      <c r="O114" s="442">
        <v>259.60000000000002</v>
      </c>
      <c r="P114" s="442">
        <v>1874.5000000000002</v>
      </c>
      <c r="Q114" s="442">
        <v>1719</v>
      </c>
      <c r="R114" s="442">
        <v>965</v>
      </c>
      <c r="S114" s="442">
        <v>754</v>
      </c>
      <c r="T114" s="442">
        <v>155.50000000000006</v>
      </c>
      <c r="U114" s="429"/>
    </row>
    <row r="115" spans="1:21" s="430" customFormat="1" ht="20.100000000000001" customHeight="1">
      <c r="A115" s="535"/>
      <c r="B115" s="284" t="s">
        <v>274</v>
      </c>
      <c r="C115" s="463">
        <v>48306</v>
      </c>
      <c r="D115" s="464"/>
      <c r="E115" s="464">
        <v>3649</v>
      </c>
      <c r="F115" s="464"/>
      <c r="G115" s="464"/>
      <c r="H115" s="465"/>
      <c r="I115" s="465"/>
      <c r="J115" s="465"/>
      <c r="K115" s="460">
        <v>364.9</v>
      </c>
      <c r="L115" s="446">
        <v>152.5</v>
      </c>
      <c r="M115" s="460">
        <v>95.3</v>
      </c>
      <c r="N115" s="460">
        <v>115.4</v>
      </c>
      <c r="O115" s="460">
        <v>1.7000000000000002</v>
      </c>
      <c r="P115" s="460">
        <v>247.8</v>
      </c>
      <c r="Q115" s="460">
        <v>225</v>
      </c>
      <c r="R115" s="431">
        <v>151</v>
      </c>
      <c r="S115" s="460">
        <v>74</v>
      </c>
      <c r="T115" s="460">
        <v>22.800000000000011</v>
      </c>
      <c r="U115" s="429"/>
    </row>
    <row r="116" spans="1:21" s="430" customFormat="1" ht="20.100000000000001" customHeight="1">
      <c r="A116" s="535"/>
      <c r="B116" s="284" t="s">
        <v>191</v>
      </c>
      <c r="C116" s="468">
        <v>557</v>
      </c>
      <c r="D116" s="456">
        <v>7.4999999999999997E-2</v>
      </c>
      <c r="E116" s="457">
        <v>42</v>
      </c>
      <c r="F116" s="280">
        <v>0.41800135637174801</v>
      </c>
      <c r="G116" s="280">
        <v>0.58199864362825204</v>
      </c>
      <c r="H116" s="458">
        <f>VLOOKUP(B:B,'[1]2020年学前提前下达资金测算 (2)'!C$1:D$65536,2,0)</f>
        <v>0</v>
      </c>
      <c r="I116" s="458">
        <f>VLOOKUP(B:B,'[1]2020年学前提前下达资金测算 (2)'!C$1:E$65536,3,0)</f>
        <v>1</v>
      </c>
      <c r="J116" s="458">
        <f>VLOOKUP(B:B,'[1]2020年学前提前下达资金测算 (2)'!C$1:F$65536,4,0)</f>
        <v>0</v>
      </c>
      <c r="K116" s="459">
        <v>4.2</v>
      </c>
      <c r="L116" s="448">
        <v>1.8</v>
      </c>
      <c r="M116" s="459">
        <v>0</v>
      </c>
      <c r="N116" s="459">
        <v>2.4</v>
      </c>
      <c r="O116" s="459">
        <v>0</v>
      </c>
      <c r="P116" s="460">
        <v>1.8</v>
      </c>
      <c r="Q116" s="460">
        <v>3</v>
      </c>
      <c r="R116" s="431">
        <v>3</v>
      </c>
      <c r="S116" s="459">
        <v>0</v>
      </c>
      <c r="T116" s="460">
        <v>-1.2</v>
      </c>
      <c r="U116" s="429"/>
    </row>
    <row r="117" spans="1:21" s="430" customFormat="1" ht="20.100000000000001" customHeight="1">
      <c r="A117" s="535"/>
      <c r="B117" s="284" t="s">
        <v>192</v>
      </c>
      <c r="C117" s="415">
        <v>20657</v>
      </c>
      <c r="D117" s="456">
        <v>7.4999999999999997E-2</v>
      </c>
      <c r="E117" s="457">
        <v>1549</v>
      </c>
      <c r="F117" s="280">
        <v>0.41800135637174801</v>
      </c>
      <c r="G117" s="280">
        <v>0.58199864362825204</v>
      </c>
      <c r="H117" s="458">
        <f>VLOOKUP(B:B,'[1]2020年学前提前下达资金测算 (2)'!C$1:D$65536,2,0)</f>
        <v>0.5</v>
      </c>
      <c r="I117" s="458">
        <f>VLOOKUP(B:B,'[1]2020年学前提前下达资金测算 (2)'!C$1:E$65536,3,0)</f>
        <v>0.5</v>
      </c>
      <c r="J117" s="458">
        <f>VLOOKUP(B:B,'[1]2020年学前提前下达资金测算 (2)'!C$1:F$65536,4,0)</f>
        <v>0</v>
      </c>
      <c r="K117" s="459">
        <v>154.9</v>
      </c>
      <c r="L117" s="448">
        <v>64.7</v>
      </c>
      <c r="M117" s="459">
        <v>45.1</v>
      </c>
      <c r="N117" s="459">
        <v>45.1</v>
      </c>
      <c r="O117" s="459">
        <v>0</v>
      </c>
      <c r="P117" s="460">
        <v>109.80000000000001</v>
      </c>
      <c r="Q117" s="460">
        <v>102</v>
      </c>
      <c r="R117" s="431">
        <v>66</v>
      </c>
      <c r="S117" s="459">
        <v>36</v>
      </c>
      <c r="T117" s="460">
        <v>7.8000000000000114</v>
      </c>
      <c r="U117" s="429"/>
    </row>
    <row r="118" spans="1:21" s="430" customFormat="1" ht="20.100000000000001" customHeight="1">
      <c r="A118" s="535"/>
      <c r="B118" s="284" t="s">
        <v>320</v>
      </c>
      <c r="C118" s="415">
        <v>821</v>
      </c>
      <c r="D118" s="456">
        <v>7.4999999999999997E-2</v>
      </c>
      <c r="E118" s="457">
        <v>62</v>
      </c>
      <c r="F118" s="280">
        <v>0.41800135637174801</v>
      </c>
      <c r="G118" s="280">
        <v>0.58199864362825204</v>
      </c>
      <c r="H118" s="458">
        <f>VLOOKUP(B:B,'[1]2020年学前提前下达资金测算 (2)'!C$1:D$65536,2,0)</f>
        <v>0.7</v>
      </c>
      <c r="I118" s="458">
        <f>VLOOKUP(B:B,'[1]2020年学前提前下达资金测算 (2)'!C$1:E$65536,3,0)</f>
        <v>0</v>
      </c>
      <c r="J118" s="458">
        <f>VLOOKUP(B:B,'[1]2020年学前提前下达资金测算 (2)'!C$1:F$65536,4,0)</f>
        <v>0.3</v>
      </c>
      <c r="K118" s="459">
        <v>6.2</v>
      </c>
      <c r="L118" s="448">
        <v>2.6</v>
      </c>
      <c r="M118" s="459">
        <v>2.5</v>
      </c>
      <c r="N118" s="459">
        <v>0</v>
      </c>
      <c r="O118" s="459">
        <v>1.1000000000000001</v>
      </c>
      <c r="P118" s="460">
        <v>5.0999999999999996</v>
      </c>
      <c r="Q118" s="460">
        <v>5</v>
      </c>
      <c r="R118" s="431">
        <v>3</v>
      </c>
      <c r="S118" s="459">
        <v>2</v>
      </c>
      <c r="T118" s="460">
        <v>9.9999999999999645E-2</v>
      </c>
      <c r="U118" s="429"/>
    </row>
    <row r="119" spans="1:21" s="430" customFormat="1" ht="20.100000000000001" customHeight="1">
      <c r="A119" s="535"/>
      <c r="B119" s="284" t="s">
        <v>321</v>
      </c>
      <c r="C119" s="415">
        <v>341</v>
      </c>
      <c r="D119" s="456">
        <v>0.15</v>
      </c>
      <c r="E119" s="457">
        <v>51</v>
      </c>
      <c r="F119" s="280">
        <v>0.41800135637174801</v>
      </c>
      <c r="G119" s="280">
        <v>0.58199864362825204</v>
      </c>
      <c r="H119" s="458">
        <f>VLOOKUP(B:B,'[1]2020年学前提前下达资金测算 (2)'!C$1:D$65536,2,0)</f>
        <v>0.8</v>
      </c>
      <c r="I119" s="458">
        <f>VLOOKUP(B:B,'[1]2020年学前提前下达资金测算 (2)'!C$1:E$65536,3,0)</f>
        <v>0</v>
      </c>
      <c r="J119" s="458">
        <f>VLOOKUP(B:B,'[1]2020年学前提前下达资金测算 (2)'!C$1:F$65536,4,0)</f>
        <v>0.2</v>
      </c>
      <c r="K119" s="459">
        <v>5.1000000000000005</v>
      </c>
      <c r="L119" s="448">
        <v>2.1</v>
      </c>
      <c r="M119" s="459">
        <v>2.4</v>
      </c>
      <c r="N119" s="459">
        <v>0</v>
      </c>
      <c r="O119" s="459">
        <v>0.6</v>
      </c>
      <c r="P119" s="460">
        <v>4.5</v>
      </c>
      <c r="Q119" s="460">
        <v>6</v>
      </c>
      <c r="R119" s="431">
        <v>3</v>
      </c>
      <c r="S119" s="459">
        <v>3</v>
      </c>
      <c r="T119" s="460">
        <v>-1.5</v>
      </c>
      <c r="U119" s="429"/>
    </row>
    <row r="120" spans="1:21" s="430" customFormat="1" ht="20.100000000000001" customHeight="1">
      <c r="A120" s="535"/>
      <c r="B120" s="284" t="s">
        <v>193</v>
      </c>
      <c r="C120" s="468">
        <v>25930</v>
      </c>
      <c r="D120" s="456">
        <v>7.4999999999999997E-2</v>
      </c>
      <c r="E120" s="457">
        <v>1945</v>
      </c>
      <c r="F120" s="280">
        <v>0.41800135637174801</v>
      </c>
      <c r="G120" s="280">
        <v>0.58199864362825204</v>
      </c>
      <c r="H120" s="458">
        <f>VLOOKUP(B:B,'[1]2020年学前提前下达资金测算 (2)'!C$1:D$65536,2,0)</f>
        <v>0.4</v>
      </c>
      <c r="I120" s="458">
        <f>VLOOKUP(B:B,'[1]2020年学前提前下达资金测算 (2)'!C$1:E$65536,3,0)</f>
        <v>0.6</v>
      </c>
      <c r="J120" s="458">
        <f>VLOOKUP(B:B,'[1]2020年学前提前下达资金测算 (2)'!C$1:F$65536,4,0)</f>
        <v>0</v>
      </c>
      <c r="K120" s="459">
        <v>194.5</v>
      </c>
      <c r="L120" s="448">
        <v>81.3</v>
      </c>
      <c r="M120" s="459">
        <v>45.3</v>
      </c>
      <c r="N120" s="459">
        <v>67.900000000000006</v>
      </c>
      <c r="O120" s="459">
        <v>0</v>
      </c>
      <c r="P120" s="460">
        <v>126.6</v>
      </c>
      <c r="Q120" s="460">
        <v>109</v>
      </c>
      <c r="R120" s="431">
        <v>76</v>
      </c>
      <c r="S120" s="459">
        <v>33</v>
      </c>
      <c r="T120" s="460">
        <v>17.599999999999994</v>
      </c>
      <c r="U120" s="429"/>
    </row>
    <row r="121" spans="1:21" s="430" customFormat="1" ht="20.100000000000001" customHeight="1">
      <c r="A121" s="535"/>
      <c r="B121" s="284" t="s">
        <v>194</v>
      </c>
      <c r="C121" s="415">
        <v>22189</v>
      </c>
      <c r="D121" s="456">
        <v>7.4999999999999997E-2</v>
      </c>
      <c r="E121" s="457">
        <v>1664</v>
      </c>
      <c r="F121" s="280">
        <v>0.41800135637174801</v>
      </c>
      <c r="G121" s="280">
        <v>0.58199864362825204</v>
      </c>
      <c r="H121" s="458">
        <f>VLOOKUP(B:B,'[1]2020年学前提前下达资金测算 (2)'!C$1:D$65536,2,0)</f>
        <v>0.7</v>
      </c>
      <c r="I121" s="458">
        <f>VLOOKUP(B:B,'[1]2020年学前提前下达资金测算 (2)'!C$1:E$65536,3,0)</f>
        <v>0</v>
      </c>
      <c r="J121" s="458">
        <f>VLOOKUP(B:B,'[1]2020年学前提前下达资金测算 (2)'!C$1:F$65536,4,0)</f>
        <v>0.3</v>
      </c>
      <c r="K121" s="459">
        <v>166.4</v>
      </c>
      <c r="L121" s="448">
        <v>69.599999999999994</v>
      </c>
      <c r="M121" s="459">
        <v>67.8</v>
      </c>
      <c r="N121" s="459">
        <v>0</v>
      </c>
      <c r="O121" s="459">
        <v>29</v>
      </c>
      <c r="P121" s="460">
        <v>137.39999999999998</v>
      </c>
      <c r="Q121" s="460">
        <v>122</v>
      </c>
      <c r="R121" s="431">
        <v>69</v>
      </c>
      <c r="S121" s="459">
        <v>53</v>
      </c>
      <c r="T121" s="460">
        <v>15.399999999999977</v>
      </c>
      <c r="U121" s="429"/>
    </row>
    <row r="122" spans="1:21" s="430" customFormat="1" ht="20.100000000000001" customHeight="1">
      <c r="A122" s="535"/>
      <c r="B122" s="284" t="s">
        <v>195</v>
      </c>
      <c r="C122" s="415">
        <v>28267</v>
      </c>
      <c r="D122" s="456">
        <v>7.4999999999999997E-2</v>
      </c>
      <c r="E122" s="457">
        <v>2120</v>
      </c>
      <c r="F122" s="280">
        <v>0.41800135637174801</v>
      </c>
      <c r="G122" s="280">
        <v>0.58199864362825204</v>
      </c>
      <c r="H122" s="458">
        <f>VLOOKUP(B:B,'[1]2020年学前提前下达资金测算 (2)'!C$1:D$65536,2,0)</f>
        <v>0.7</v>
      </c>
      <c r="I122" s="458">
        <f>VLOOKUP(B:B,'[1]2020年学前提前下达资金测算 (2)'!C$1:E$65536,3,0)</f>
        <v>0</v>
      </c>
      <c r="J122" s="458">
        <f>VLOOKUP(B:B,'[1]2020年学前提前下达资金测算 (2)'!C$1:F$65536,4,0)</f>
        <v>0.3</v>
      </c>
      <c r="K122" s="459">
        <v>212</v>
      </c>
      <c r="L122" s="448">
        <v>88.6</v>
      </c>
      <c r="M122" s="459">
        <v>86.4</v>
      </c>
      <c r="N122" s="459">
        <v>0</v>
      </c>
      <c r="O122" s="459">
        <v>37</v>
      </c>
      <c r="P122" s="460">
        <v>175</v>
      </c>
      <c r="Q122" s="460">
        <v>170</v>
      </c>
      <c r="R122" s="431">
        <v>96</v>
      </c>
      <c r="S122" s="459">
        <v>74</v>
      </c>
      <c r="T122" s="460">
        <v>5</v>
      </c>
      <c r="U122" s="429"/>
    </row>
    <row r="123" spans="1:21" s="430" customFormat="1" ht="20.100000000000001" customHeight="1">
      <c r="A123" s="535"/>
      <c r="B123" s="284" t="s">
        <v>196</v>
      </c>
      <c r="C123" s="415">
        <v>27393</v>
      </c>
      <c r="D123" s="461">
        <v>0.15</v>
      </c>
      <c r="E123" s="457">
        <v>4109</v>
      </c>
      <c r="F123" s="280">
        <v>0.41800135637174801</v>
      </c>
      <c r="G123" s="280">
        <v>0.58199864362825204</v>
      </c>
      <c r="H123" s="458">
        <f>VLOOKUP(B:B,'[1]2020年学前提前下达资金测算 (2)'!C$1:D$65536,2,0)</f>
        <v>0.8</v>
      </c>
      <c r="I123" s="458">
        <f>VLOOKUP(B:B,'[1]2020年学前提前下达资金测算 (2)'!C$1:E$65536,3,0)</f>
        <v>0</v>
      </c>
      <c r="J123" s="458">
        <f>VLOOKUP(B:B,'[1]2020年学前提前下达资金测算 (2)'!C$1:F$65536,4,0)</f>
        <v>0.2</v>
      </c>
      <c r="K123" s="459">
        <v>410.90000000000003</v>
      </c>
      <c r="L123" s="448">
        <v>171.8</v>
      </c>
      <c r="M123" s="459">
        <v>191.3</v>
      </c>
      <c r="N123" s="459">
        <v>0</v>
      </c>
      <c r="O123" s="459">
        <v>47.8</v>
      </c>
      <c r="P123" s="460">
        <v>363.1</v>
      </c>
      <c r="Q123" s="460">
        <v>361</v>
      </c>
      <c r="R123" s="431">
        <v>193</v>
      </c>
      <c r="S123" s="459">
        <v>168</v>
      </c>
      <c r="T123" s="460">
        <v>2.1000000000000227</v>
      </c>
      <c r="U123" s="429"/>
    </row>
    <row r="124" spans="1:21" s="430" customFormat="1" ht="20.100000000000001" customHeight="1">
      <c r="A124" s="535"/>
      <c r="B124" s="284" t="s">
        <v>197</v>
      </c>
      <c r="C124" s="470">
        <v>10264</v>
      </c>
      <c r="D124" s="461">
        <v>0.15</v>
      </c>
      <c r="E124" s="457">
        <v>1540</v>
      </c>
      <c r="F124" s="280">
        <v>0.41800135637174801</v>
      </c>
      <c r="G124" s="280">
        <v>0.58199864362825204</v>
      </c>
      <c r="H124" s="458">
        <f>VLOOKUP(B:B,'[1]2020年学前提前下达资金测算 (2)'!C$1:D$65536,2,0)</f>
        <v>0.8</v>
      </c>
      <c r="I124" s="458">
        <f>VLOOKUP(B:B,'[1]2020年学前提前下达资金测算 (2)'!C$1:E$65536,3,0)</f>
        <v>0</v>
      </c>
      <c r="J124" s="458">
        <f>VLOOKUP(B:B,'[1]2020年学前提前下达资金测算 (2)'!C$1:F$65536,4,0)</f>
        <v>0.2</v>
      </c>
      <c r="K124" s="459">
        <v>154</v>
      </c>
      <c r="L124" s="448">
        <v>64.400000000000006</v>
      </c>
      <c r="M124" s="459">
        <v>71.7</v>
      </c>
      <c r="N124" s="459">
        <v>0</v>
      </c>
      <c r="O124" s="459">
        <v>17.899999999999999</v>
      </c>
      <c r="P124" s="460">
        <v>136.10000000000002</v>
      </c>
      <c r="Q124" s="460">
        <v>129</v>
      </c>
      <c r="R124" s="431">
        <v>69</v>
      </c>
      <c r="S124" s="459">
        <v>60</v>
      </c>
      <c r="T124" s="460">
        <v>7.1000000000000227</v>
      </c>
      <c r="U124" s="429"/>
    </row>
    <row r="125" spans="1:21" s="430" customFormat="1" ht="20.100000000000001" customHeight="1">
      <c r="A125" s="535"/>
      <c r="B125" s="284" t="s">
        <v>198</v>
      </c>
      <c r="C125" s="415">
        <v>18768</v>
      </c>
      <c r="D125" s="461">
        <v>0.15</v>
      </c>
      <c r="E125" s="457">
        <v>2815</v>
      </c>
      <c r="F125" s="280">
        <v>0.41800135637174801</v>
      </c>
      <c r="G125" s="280">
        <v>0.58199864362825204</v>
      </c>
      <c r="H125" s="458">
        <f>VLOOKUP(B:B,'[1]2020年学前提前下达资金测算 (2)'!C$1:D$65536,2,0)</f>
        <v>0.8</v>
      </c>
      <c r="I125" s="458">
        <f>VLOOKUP(B:B,'[1]2020年学前提前下达资金测算 (2)'!C$1:E$65536,3,0)</f>
        <v>0</v>
      </c>
      <c r="J125" s="458">
        <f>VLOOKUP(B:B,'[1]2020年学前提前下达资金测算 (2)'!C$1:F$65536,4,0)</f>
        <v>0.2</v>
      </c>
      <c r="K125" s="459">
        <v>281.5</v>
      </c>
      <c r="L125" s="448">
        <v>117.7</v>
      </c>
      <c r="M125" s="459">
        <v>131.1</v>
      </c>
      <c r="N125" s="459">
        <v>0</v>
      </c>
      <c r="O125" s="459">
        <v>32.700000000000003</v>
      </c>
      <c r="P125" s="460">
        <v>248.8</v>
      </c>
      <c r="Q125" s="460">
        <v>232</v>
      </c>
      <c r="R125" s="431">
        <v>124</v>
      </c>
      <c r="S125" s="459">
        <v>108</v>
      </c>
      <c r="T125" s="460">
        <v>16.800000000000011</v>
      </c>
      <c r="U125" s="429"/>
    </row>
    <row r="126" spans="1:21" s="430" customFormat="1" ht="20.100000000000001" customHeight="1">
      <c r="A126" s="535"/>
      <c r="B126" s="284" t="s">
        <v>199</v>
      </c>
      <c r="C126" s="415">
        <v>14684</v>
      </c>
      <c r="D126" s="456">
        <v>7.4999999999999997E-2</v>
      </c>
      <c r="E126" s="457">
        <v>1101</v>
      </c>
      <c r="F126" s="280">
        <v>0.41800135637174801</v>
      </c>
      <c r="G126" s="280">
        <v>0.58199864362825204</v>
      </c>
      <c r="H126" s="458">
        <f>VLOOKUP(B:B,'[1]2020年学前提前下达资金测算 (2)'!C$1:D$65536,2,0)</f>
        <v>0.7</v>
      </c>
      <c r="I126" s="458">
        <f>VLOOKUP(B:B,'[1]2020年学前提前下达资金测算 (2)'!C$1:E$65536,3,0)</f>
        <v>0</v>
      </c>
      <c r="J126" s="458">
        <f>VLOOKUP(B:B,'[1]2020年学前提前下达资金测算 (2)'!C$1:F$65536,4,0)</f>
        <v>0.3</v>
      </c>
      <c r="K126" s="459">
        <v>110.10000000000001</v>
      </c>
      <c r="L126" s="448">
        <v>46</v>
      </c>
      <c r="M126" s="459">
        <v>44.9</v>
      </c>
      <c r="N126" s="459">
        <v>0</v>
      </c>
      <c r="O126" s="459">
        <v>19.2</v>
      </c>
      <c r="P126" s="460">
        <v>90.9</v>
      </c>
      <c r="Q126" s="460">
        <v>69</v>
      </c>
      <c r="R126" s="431">
        <v>39</v>
      </c>
      <c r="S126" s="459">
        <v>30</v>
      </c>
      <c r="T126" s="460">
        <v>21.900000000000006</v>
      </c>
      <c r="U126" s="429"/>
    </row>
    <row r="127" spans="1:21" s="430" customFormat="1" ht="20.100000000000001" customHeight="1">
      <c r="A127" s="535"/>
      <c r="B127" s="284" t="s">
        <v>200</v>
      </c>
      <c r="C127" s="415">
        <v>19726</v>
      </c>
      <c r="D127" s="461">
        <v>0.15</v>
      </c>
      <c r="E127" s="457">
        <v>2959</v>
      </c>
      <c r="F127" s="280">
        <v>0.41800135637174801</v>
      </c>
      <c r="G127" s="280">
        <v>0.58199864362825204</v>
      </c>
      <c r="H127" s="458">
        <f>VLOOKUP(B:B,'[1]2020年学前提前下达资金测算 (2)'!C$1:D$65536,2,0)</f>
        <v>0.8</v>
      </c>
      <c r="I127" s="458">
        <f>VLOOKUP(B:B,'[1]2020年学前提前下达资金测算 (2)'!C$1:E$65536,3,0)</f>
        <v>0</v>
      </c>
      <c r="J127" s="458">
        <f>VLOOKUP(B:B,'[1]2020年学前提前下达资金测算 (2)'!C$1:F$65536,4,0)</f>
        <v>0.2</v>
      </c>
      <c r="K127" s="459">
        <v>295.90000000000003</v>
      </c>
      <c r="L127" s="448">
        <v>123.7</v>
      </c>
      <c r="M127" s="459">
        <v>137.80000000000001</v>
      </c>
      <c r="N127" s="459">
        <v>0</v>
      </c>
      <c r="O127" s="459">
        <v>34.4</v>
      </c>
      <c r="P127" s="460">
        <v>261.5</v>
      </c>
      <c r="Q127" s="460">
        <v>224</v>
      </c>
      <c r="R127" s="431">
        <v>120</v>
      </c>
      <c r="S127" s="459">
        <v>104</v>
      </c>
      <c r="T127" s="460">
        <v>37.5</v>
      </c>
      <c r="U127" s="429"/>
    </row>
    <row r="128" spans="1:21" s="430" customFormat="1" ht="20.100000000000001" customHeight="1">
      <c r="A128" s="535"/>
      <c r="B128" s="284" t="s">
        <v>201</v>
      </c>
      <c r="C128" s="415">
        <v>5058</v>
      </c>
      <c r="D128" s="461">
        <v>0.15</v>
      </c>
      <c r="E128" s="457">
        <v>759</v>
      </c>
      <c r="F128" s="280">
        <v>0.41800135637174801</v>
      </c>
      <c r="G128" s="280">
        <v>0.58199864362825204</v>
      </c>
      <c r="H128" s="458">
        <f>VLOOKUP(B:B,'[1]2020年学前提前下达资金测算 (2)'!C$1:D$65536,2,0)</f>
        <v>0.8</v>
      </c>
      <c r="I128" s="458">
        <f>VLOOKUP(B:B,'[1]2020年学前提前下达资金测算 (2)'!C$1:E$65536,3,0)</f>
        <v>0</v>
      </c>
      <c r="J128" s="458">
        <f>VLOOKUP(B:B,'[1]2020年学前提前下达资金测算 (2)'!C$1:F$65536,4,0)</f>
        <v>0.2</v>
      </c>
      <c r="K128" s="459">
        <v>75.900000000000006</v>
      </c>
      <c r="L128" s="448">
        <v>31.7</v>
      </c>
      <c r="M128" s="459">
        <v>35.299999999999997</v>
      </c>
      <c r="N128" s="459">
        <v>0</v>
      </c>
      <c r="O128" s="459">
        <v>8.9</v>
      </c>
      <c r="P128" s="460">
        <v>67</v>
      </c>
      <c r="Q128" s="460">
        <v>55</v>
      </c>
      <c r="R128" s="431">
        <v>29</v>
      </c>
      <c r="S128" s="459">
        <v>26</v>
      </c>
      <c r="T128" s="460">
        <v>12</v>
      </c>
      <c r="U128" s="429"/>
    </row>
    <row r="129" spans="1:21" s="430" customFormat="1" ht="20.100000000000001" customHeight="1">
      <c r="A129" s="535"/>
      <c r="B129" s="284" t="s">
        <v>202</v>
      </c>
      <c r="C129" s="470">
        <v>23717</v>
      </c>
      <c r="D129" s="456">
        <v>7.4999999999999997E-2</v>
      </c>
      <c r="E129" s="457">
        <v>1779</v>
      </c>
      <c r="F129" s="280">
        <v>0.41800135637174801</v>
      </c>
      <c r="G129" s="280">
        <v>0.58199864362825204</v>
      </c>
      <c r="H129" s="458">
        <f>VLOOKUP(B:B,'[1]2020年学前提前下达资金测算 (2)'!C$1:D$65536,2,0)</f>
        <v>0.7</v>
      </c>
      <c r="I129" s="458">
        <f>VLOOKUP(B:B,'[1]2020年学前提前下达资金测算 (2)'!C$1:E$65536,3,0)</f>
        <v>0</v>
      </c>
      <c r="J129" s="458">
        <f>VLOOKUP(B:B,'[1]2020年学前提前下达资金测算 (2)'!C$1:F$65536,4,0)</f>
        <v>0.3</v>
      </c>
      <c r="K129" s="459">
        <v>177.9</v>
      </c>
      <c r="L129" s="448">
        <v>74.400000000000006</v>
      </c>
      <c r="M129" s="459">
        <v>72.5</v>
      </c>
      <c r="N129" s="459">
        <v>0</v>
      </c>
      <c r="O129" s="459">
        <v>31</v>
      </c>
      <c r="P129" s="460">
        <v>146.9</v>
      </c>
      <c r="Q129" s="460">
        <v>132</v>
      </c>
      <c r="R129" s="431">
        <v>75</v>
      </c>
      <c r="S129" s="459">
        <v>57</v>
      </c>
      <c r="T129" s="460">
        <v>14.900000000000006</v>
      </c>
      <c r="U129" s="429"/>
    </row>
    <row r="130" spans="1:21" s="430" customFormat="1" ht="20.100000000000001" customHeight="1">
      <c r="A130" s="535" t="s">
        <v>46</v>
      </c>
      <c r="B130" s="281" t="s">
        <v>203</v>
      </c>
      <c r="C130" s="449">
        <v>166405</v>
      </c>
      <c r="D130" s="450"/>
      <c r="E130" s="450">
        <v>16348</v>
      </c>
      <c r="F130" s="450"/>
      <c r="G130" s="450"/>
      <c r="H130" s="451"/>
      <c r="I130" s="451"/>
      <c r="J130" s="451"/>
      <c r="K130" s="442">
        <v>1634.8</v>
      </c>
      <c r="L130" s="442">
        <v>683.5</v>
      </c>
      <c r="M130" s="442">
        <v>655.1</v>
      </c>
      <c r="N130" s="442">
        <v>109.8</v>
      </c>
      <c r="O130" s="471">
        <v>186.4</v>
      </c>
      <c r="P130" s="442">
        <v>1338.6</v>
      </c>
      <c r="Q130" s="442">
        <v>1257</v>
      </c>
      <c r="R130" s="462">
        <v>715</v>
      </c>
      <c r="S130" s="442">
        <v>542</v>
      </c>
      <c r="T130" s="442">
        <v>81.600000000000009</v>
      </c>
      <c r="U130" s="429"/>
    </row>
    <row r="131" spans="1:21" s="430" customFormat="1" ht="20.100000000000001" customHeight="1">
      <c r="A131" s="535"/>
      <c r="B131" s="284" t="s">
        <v>275</v>
      </c>
      <c r="C131" s="463">
        <v>41295</v>
      </c>
      <c r="D131" s="464"/>
      <c r="E131" s="464">
        <v>3098</v>
      </c>
      <c r="F131" s="464"/>
      <c r="G131" s="464"/>
      <c r="H131" s="465"/>
      <c r="I131" s="465"/>
      <c r="J131" s="465"/>
      <c r="K131" s="460">
        <v>309.8</v>
      </c>
      <c r="L131" s="446">
        <v>129.60000000000002</v>
      </c>
      <c r="M131" s="460">
        <v>70.400000000000006</v>
      </c>
      <c r="N131" s="460">
        <v>109.8</v>
      </c>
      <c r="O131" s="459">
        <v>0</v>
      </c>
      <c r="P131" s="460">
        <v>200.00000000000003</v>
      </c>
      <c r="Q131" s="460">
        <v>180</v>
      </c>
      <c r="R131" s="431">
        <v>126</v>
      </c>
      <c r="S131" s="460">
        <v>54</v>
      </c>
      <c r="T131" s="460">
        <v>20.000000000000028</v>
      </c>
      <c r="U131" s="429"/>
    </row>
    <row r="132" spans="1:21" s="430" customFormat="1" ht="20.100000000000001" customHeight="1">
      <c r="A132" s="535"/>
      <c r="B132" s="284" t="s">
        <v>204</v>
      </c>
      <c r="C132" s="415">
        <v>943</v>
      </c>
      <c r="D132" s="456">
        <v>7.4999999999999997E-2</v>
      </c>
      <c r="E132" s="457">
        <v>71</v>
      </c>
      <c r="F132" s="280">
        <v>0.41800135637174801</v>
      </c>
      <c r="G132" s="280">
        <v>0.58199864362825204</v>
      </c>
      <c r="H132" s="458">
        <f>VLOOKUP(B:B,'[1]2020年学前提前下达资金测算 (2)'!C$1:D$65536,2,0)</f>
        <v>0</v>
      </c>
      <c r="I132" s="458">
        <f>VLOOKUP(B:B,'[1]2020年学前提前下达资金测算 (2)'!C$1:E$65536,3,0)</f>
        <v>1</v>
      </c>
      <c r="J132" s="458">
        <f>VLOOKUP(B:B,'[1]2020年学前提前下达资金测算 (2)'!C$1:F$65536,4,0)</f>
        <v>0</v>
      </c>
      <c r="K132" s="459">
        <v>7.1000000000000005</v>
      </c>
      <c r="L132" s="448">
        <v>3</v>
      </c>
      <c r="M132" s="459">
        <v>0</v>
      </c>
      <c r="N132" s="459">
        <v>4.0999999999999996</v>
      </c>
      <c r="O132" s="459">
        <v>0</v>
      </c>
      <c r="P132" s="460">
        <v>3</v>
      </c>
      <c r="Q132" s="460">
        <v>3</v>
      </c>
      <c r="R132" s="431">
        <v>3</v>
      </c>
      <c r="S132" s="459">
        <v>0</v>
      </c>
      <c r="T132" s="460">
        <v>0</v>
      </c>
      <c r="U132" s="429"/>
    </row>
    <row r="133" spans="1:21" s="430" customFormat="1" ht="20.100000000000001" customHeight="1">
      <c r="A133" s="535"/>
      <c r="B133" s="284" t="s">
        <v>205</v>
      </c>
      <c r="C133" s="415">
        <v>24998</v>
      </c>
      <c r="D133" s="456">
        <v>7.4999999999999997E-2</v>
      </c>
      <c r="E133" s="457">
        <v>1875</v>
      </c>
      <c r="F133" s="280">
        <v>0.41800135637174801</v>
      </c>
      <c r="G133" s="280">
        <v>0.58199864362825204</v>
      </c>
      <c r="H133" s="458">
        <f>VLOOKUP(B:B,'[1]2020年学前提前下达资金测算 (2)'!C$1:D$65536,2,0)</f>
        <v>0.4</v>
      </c>
      <c r="I133" s="458">
        <f>VLOOKUP(B:B,'[1]2020年学前提前下达资金测算 (2)'!C$1:E$65536,3,0)</f>
        <v>0.6</v>
      </c>
      <c r="J133" s="458">
        <f>VLOOKUP(B:B,'[1]2020年学前提前下达资金测算 (2)'!C$1:F$65536,4,0)</f>
        <v>0</v>
      </c>
      <c r="K133" s="459">
        <v>187.5</v>
      </c>
      <c r="L133" s="448">
        <v>78.400000000000006</v>
      </c>
      <c r="M133" s="459">
        <v>43.6</v>
      </c>
      <c r="N133" s="459">
        <v>65.5</v>
      </c>
      <c r="O133" s="459">
        <v>0</v>
      </c>
      <c r="P133" s="460">
        <v>122</v>
      </c>
      <c r="Q133" s="460">
        <v>109</v>
      </c>
      <c r="R133" s="431">
        <v>76</v>
      </c>
      <c r="S133" s="459">
        <v>33</v>
      </c>
      <c r="T133" s="460">
        <v>13</v>
      </c>
      <c r="U133" s="429"/>
    </row>
    <row r="134" spans="1:21" s="430" customFormat="1" ht="20.100000000000001" customHeight="1">
      <c r="A134" s="535"/>
      <c r="B134" s="284" t="s">
        <v>206</v>
      </c>
      <c r="C134" s="415">
        <v>15354</v>
      </c>
      <c r="D134" s="456">
        <v>7.4999999999999997E-2</v>
      </c>
      <c r="E134" s="457">
        <v>1152</v>
      </c>
      <c r="F134" s="280">
        <v>0.41800135637174801</v>
      </c>
      <c r="G134" s="280">
        <v>0.58199864362825204</v>
      </c>
      <c r="H134" s="458">
        <f>VLOOKUP(B:B,'[1]2020年学前提前下达资金测算 (2)'!C$1:D$65536,2,0)</f>
        <v>0.4</v>
      </c>
      <c r="I134" s="458">
        <f>VLOOKUP(B:B,'[1]2020年学前提前下达资金测算 (2)'!C$1:E$65536,3,0)</f>
        <v>0.6</v>
      </c>
      <c r="J134" s="458">
        <f>VLOOKUP(B:B,'[1]2020年学前提前下达资金测算 (2)'!C$1:F$65536,4,0)</f>
        <v>0</v>
      </c>
      <c r="K134" s="459">
        <v>115.2</v>
      </c>
      <c r="L134" s="448">
        <v>48.2</v>
      </c>
      <c r="M134" s="459">
        <v>26.8</v>
      </c>
      <c r="N134" s="459">
        <v>40.200000000000003</v>
      </c>
      <c r="O134" s="459">
        <v>0</v>
      </c>
      <c r="P134" s="460">
        <v>75</v>
      </c>
      <c r="Q134" s="460">
        <v>68</v>
      </c>
      <c r="R134" s="431">
        <v>47</v>
      </c>
      <c r="S134" s="459">
        <v>21</v>
      </c>
      <c r="T134" s="460">
        <v>7</v>
      </c>
      <c r="U134" s="429"/>
    </row>
    <row r="135" spans="1:21" s="430" customFormat="1" ht="20.100000000000001" customHeight="1">
      <c r="A135" s="535"/>
      <c r="B135" s="284" t="s">
        <v>207</v>
      </c>
      <c r="C135" s="415">
        <v>10232</v>
      </c>
      <c r="D135" s="456">
        <v>7.4999999999999997E-2</v>
      </c>
      <c r="E135" s="457">
        <v>767</v>
      </c>
      <c r="F135" s="280">
        <v>0.41800135637174801</v>
      </c>
      <c r="G135" s="280">
        <v>0.58199864362825204</v>
      </c>
      <c r="H135" s="458">
        <f>VLOOKUP(B:B,'[1]2020年学前提前下达资金测算 (2)'!C$1:D$65536,2,0)</f>
        <v>0.7</v>
      </c>
      <c r="I135" s="458">
        <f>VLOOKUP(B:B,'[1]2020年学前提前下达资金测算 (2)'!C$1:E$65536,3,0)</f>
        <v>0</v>
      </c>
      <c r="J135" s="458">
        <f>VLOOKUP(B:B,'[1]2020年学前提前下达资金测算 (2)'!C$1:F$65536,4,0)</f>
        <v>0.3</v>
      </c>
      <c r="K135" s="459">
        <v>76.7</v>
      </c>
      <c r="L135" s="448">
        <v>32.1</v>
      </c>
      <c r="M135" s="459">
        <v>31.2</v>
      </c>
      <c r="N135" s="459">
        <v>0</v>
      </c>
      <c r="O135" s="459">
        <v>13.4</v>
      </c>
      <c r="P135" s="460">
        <v>63.3</v>
      </c>
      <c r="Q135" s="460">
        <v>60</v>
      </c>
      <c r="R135" s="431">
        <v>34</v>
      </c>
      <c r="S135" s="459">
        <v>26</v>
      </c>
      <c r="T135" s="460">
        <v>3.2999999999999972</v>
      </c>
      <c r="U135" s="429"/>
    </row>
    <row r="136" spans="1:21" s="430" customFormat="1" ht="20.100000000000001" customHeight="1">
      <c r="A136" s="535"/>
      <c r="B136" s="284" t="s">
        <v>208</v>
      </c>
      <c r="C136" s="415">
        <v>21302</v>
      </c>
      <c r="D136" s="456">
        <v>7.4999999999999997E-2</v>
      </c>
      <c r="E136" s="457">
        <v>1598</v>
      </c>
      <c r="F136" s="280">
        <v>0.41800135637174801</v>
      </c>
      <c r="G136" s="280">
        <v>0.58199864362825204</v>
      </c>
      <c r="H136" s="458">
        <f>VLOOKUP(B:B,'[1]2020年学前提前下达资金测算 (2)'!C$1:D$65536,2,0)</f>
        <v>0.7</v>
      </c>
      <c r="I136" s="458">
        <f>VLOOKUP(B:B,'[1]2020年学前提前下达资金测算 (2)'!C$1:E$65536,3,0)</f>
        <v>0</v>
      </c>
      <c r="J136" s="458">
        <f>VLOOKUP(B:B,'[1]2020年学前提前下达资金测算 (2)'!C$1:F$65536,4,0)</f>
        <v>0.3</v>
      </c>
      <c r="K136" s="459">
        <v>159.80000000000001</v>
      </c>
      <c r="L136" s="448">
        <v>66.8</v>
      </c>
      <c r="M136" s="459">
        <v>65.099999999999994</v>
      </c>
      <c r="N136" s="459">
        <v>0</v>
      </c>
      <c r="O136" s="459">
        <v>27.9</v>
      </c>
      <c r="P136" s="460">
        <v>131.89999999999998</v>
      </c>
      <c r="Q136" s="460">
        <v>129</v>
      </c>
      <c r="R136" s="431">
        <v>73</v>
      </c>
      <c r="S136" s="459">
        <v>56</v>
      </c>
      <c r="T136" s="460">
        <v>2.8999999999999773</v>
      </c>
      <c r="U136" s="429"/>
    </row>
    <row r="137" spans="1:21" s="430" customFormat="1" ht="20.100000000000001" customHeight="1">
      <c r="A137" s="535"/>
      <c r="B137" s="284" t="s">
        <v>209</v>
      </c>
      <c r="C137" s="415">
        <v>19976</v>
      </c>
      <c r="D137" s="456">
        <v>7.4999999999999997E-2</v>
      </c>
      <c r="E137" s="457">
        <v>1498</v>
      </c>
      <c r="F137" s="280">
        <v>0.41800135637174801</v>
      </c>
      <c r="G137" s="280">
        <v>0.58199864362825204</v>
      </c>
      <c r="H137" s="458">
        <f>VLOOKUP(B:B,'[1]2020年学前提前下达资金测算 (2)'!C$1:D$65536,2,0)</f>
        <v>0.7</v>
      </c>
      <c r="I137" s="458">
        <f>VLOOKUP(B:B,'[1]2020年学前提前下达资金测算 (2)'!C$1:E$65536,3,0)</f>
        <v>0</v>
      </c>
      <c r="J137" s="458">
        <f>VLOOKUP(B:B,'[1]2020年学前提前下达资金测算 (2)'!C$1:F$65536,4,0)</f>
        <v>0.3</v>
      </c>
      <c r="K137" s="459">
        <v>149.80000000000001</v>
      </c>
      <c r="L137" s="448">
        <v>62.6</v>
      </c>
      <c r="M137" s="459">
        <v>61</v>
      </c>
      <c r="N137" s="459">
        <v>0</v>
      </c>
      <c r="O137" s="459">
        <v>26.2</v>
      </c>
      <c r="P137" s="460">
        <v>123.6</v>
      </c>
      <c r="Q137" s="460">
        <v>109</v>
      </c>
      <c r="R137" s="431">
        <v>62</v>
      </c>
      <c r="S137" s="459">
        <v>47</v>
      </c>
      <c r="T137" s="460">
        <v>14.599999999999994</v>
      </c>
      <c r="U137" s="429"/>
    </row>
    <row r="138" spans="1:21" s="430" customFormat="1" ht="20.100000000000001" customHeight="1">
      <c r="A138" s="535"/>
      <c r="B138" s="284" t="s">
        <v>210</v>
      </c>
      <c r="C138" s="415">
        <v>19302</v>
      </c>
      <c r="D138" s="461">
        <v>0.15</v>
      </c>
      <c r="E138" s="457">
        <v>2895</v>
      </c>
      <c r="F138" s="280">
        <v>0.41800135637174801</v>
      </c>
      <c r="G138" s="280">
        <v>0.58199864362825204</v>
      </c>
      <c r="H138" s="458">
        <f>VLOOKUP(B:B,'[1]2020年学前提前下达资金测算 (2)'!C$1:D$65536,2,0)</f>
        <v>0.8</v>
      </c>
      <c r="I138" s="458">
        <f>VLOOKUP(B:B,'[1]2020年学前提前下达资金测算 (2)'!C$1:E$65536,3,0)</f>
        <v>0</v>
      </c>
      <c r="J138" s="458">
        <f>VLOOKUP(B:B,'[1]2020年学前提前下达资金测算 (2)'!C$1:F$65536,4,0)</f>
        <v>0.2</v>
      </c>
      <c r="K138" s="459">
        <v>289.5</v>
      </c>
      <c r="L138" s="448">
        <v>121</v>
      </c>
      <c r="M138" s="459">
        <v>134.80000000000001</v>
      </c>
      <c r="N138" s="459">
        <v>0</v>
      </c>
      <c r="O138" s="459">
        <v>33.700000000000003</v>
      </c>
      <c r="P138" s="460">
        <v>255.8</v>
      </c>
      <c r="Q138" s="460">
        <v>236</v>
      </c>
      <c r="R138" s="431">
        <v>126</v>
      </c>
      <c r="S138" s="459">
        <v>110</v>
      </c>
      <c r="T138" s="460">
        <v>19.800000000000011</v>
      </c>
      <c r="U138" s="429"/>
    </row>
    <row r="139" spans="1:21" s="430" customFormat="1" ht="20.100000000000001" customHeight="1">
      <c r="A139" s="535"/>
      <c r="B139" s="284" t="s">
        <v>211</v>
      </c>
      <c r="C139" s="415">
        <v>11130</v>
      </c>
      <c r="D139" s="456">
        <v>7.4999999999999997E-2</v>
      </c>
      <c r="E139" s="457">
        <v>835</v>
      </c>
      <c r="F139" s="280">
        <v>0.41800135637174801</v>
      </c>
      <c r="G139" s="280">
        <v>0.58199864362825204</v>
      </c>
      <c r="H139" s="458">
        <f>VLOOKUP(B:B,'[1]2020年学前提前下达资金测算 (2)'!C$1:D$65536,2,0)</f>
        <v>0.7</v>
      </c>
      <c r="I139" s="458">
        <f>VLOOKUP(B:B,'[1]2020年学前提前下达资金测算 (2)'!C$1:E$65536,3,0)</f>
        <v>0</v>
      </c>
      <c r="J139" s="458">
        <f>VLOOKUP(B:B,'[1]2020年学前提前下达资金测算 (2)'!C$1:F$65536,4,0)</f>
        <v>0.3</v>
      </c>
      <c r="K139" s="459">
        <v>83.5</v>
      </c>
      <c r="L139" s="448">
        <v>34.9</v>
      </c>
      <c r="M139" s="459">
        <v>34</v>
      </c>
      <c r="N139" s="459">
        <v>0</v>
      </c>
      <c r="O139" s="459">
        <v>14.6</v>
      </c>
      <c r="P139" s="460">
        <v>68.900000000000006</v>
      </c>
      <c r="Q139" s="460">
        <v>71</v>
      </c>
      <c r="R139" s="431">
        <v>40</v>
      </c>
      <c r="S139" s="459">
        <v>31</v>
      </c>
      <c r="T139" s="460">
        <v>-2.0999999999999943</v>
      </c>
      <c r="U139" s="429"/>
    </row>
    <row r="140" spans="1:21" s="430" customFormat="1" ht="20.100000000000001" customHeight="1">
      <c r="A140" s="535"/>
      <c r="B140" s="284" t="s">
        <v>212</v>
      </c>
      <c r="C140" s="415">
        <v>10910</v>
      </c>
      <c r="D140" s="456">
        <v>7.4999999999999997E-2</v>
      </c>
      <c r="E140" s="457">
        <v>818</v>
      </c>
      <c r="F140" s="280">
        <v>0.41800135637174801</v>
      </c>
      <c r="G140" s="280">
        <v>0.58199864362825204</v>
      </c>
      <c r="H140" s="458">
        <f>VLOOKUP(B:B,'[1]2020年学前提前下达资金测算 (2)'!C$1:D$65536,2,0)</f>
        <v>0.7</v>
      </c>
      <c r="I140" s="458">
        <f>VLOOKUP(B:B,'[1]2020年学前提前下达资金测算 (2)'!C$1:E$65536,3,0)</f>
        <v>0</v>
      </c>
      <c r="J140" s="458">
        <f>VLOOKUP(B:B,'[1]2020年学前提前下达资金测算 (2)'!C$1:F$65536,4,0)</f>
        <v>0.3</v>
      </c>
      <c r="K140" s="459">
        <v>81.800000000000011</v>
      </c>
      <c r="L140" s="448">
        <v>34.200000000000003</v>
      </c>
      <c r="M140" s="459">
        <v>33.299999999999997</v>
      </c>
      <c r="N140" s="459">
        <v>0</v>
      </c>
      <c r="O140" s="459">
        <v>14.3</v>
      </c>
      <c r="P140" s="460">
        <v>67.5</v>
      </c>
      <c r="Q140" s="460">
        <v>66</v>
      </c>
      <c r="R140" s="431">
        <v>37</v>
      </c>
      <c r="S140" s="459">
        <v>29</v>
      </c>
      <c r="T140" s="460">
        <v>1.5</v>
      </c>
      <c r="U140" s="429"/>
    </row>
    <row r="141" spans="1:21" s="430" customFormat="1" ht="20.100000000000001" customHeight="1">
      <c r="A141" s="535"/>
      <c r="B141" s="284" t="s">
        <v>213</v>
      </c>
      <c r="C141" s="415">
        <v>13416</v>
      </c>
      <c r="D141" s="461">
        <v>0.15</v>
      </c>
      <c r="E141" s="457">
        <v>2012</v>
      </c>
      <c r="F141" s="280">
        <v>0.41800135637174801</v>
      </c>
      <c r="G141" s="280">
        <v>0.58199864362825204</v>
      </c>
      <c r="H141" s="458">
        <f>VLOOKUP(B:B,'[1]2020年学前提前下达资金测算 (2)'!C$1:D$65536,2,0)</f>
        <v>0.8</v>
      </c>
      <c r="I141" s="458">
        <f>VLOOKUP(B:B,'[1]2020年学前提前下达资金测算 (2)'!C$1:E$65536,3,0)</f>
        <v>0</v>
      </c>
      <c r="J141" s="458">
        <f>VLOOKUP(B:B,'[1]2020年学前提前下达资金测算 (2)'!C$1:F$65536,4,0)</f>
        <v>0.2</v>
      </c>
      <c r="K141" s="459">
        <v>201.20000000000002</v>
      </c>
      <c r="L141" s="448">
        <v>84.1</v>
      </c>
      <c r="M141" s="459">
        <v>93.7</v>
      </c>
      <c r="N141" s="459">
        <v>0</v>
      </c>
      <c r="O141" s="459">
        <v>23.4</v>
      </c>
      <c r="P141" s="460">
        <v>177.8</v>
      </c>
      <c r="Q141" s="460">
        <v>174</v>
      </c>
      <c r="R141" s="431">
        <v>93</v>
      </c>
      <c r="S141" s="459">
        <v>81</v>
      </c>
      <c r="T141" s="460">
        <v>3.8000000000000114</v>
      </c>
      <c r="U141" s="429"/>
    </row>
    <row r="142" spans="1:21" s="430" customFormat="1" ht="20.100000000000001" customHeight="1">
      <c r="A142" s="535"/>
      <c r="B142" s="284" t="s">
        <v>214</v>
      </c>
      <c r="C142" s="415">
        <v>5758</v>
      </c>
      <c r="D142" s="461">
        <v>0.15</v>
      </c>
      <c r="E142" s="457">
        <v>864</v>
      </c>
      <c r="F142" s="280">
        <v>0.41800135637174801</v>
      </c>
      <c r="G142" s="280">
        <v>0.58199864362825204</v>
      </c>
      <c r="H142" s="458">
        <f>VLOOKUP(B:B,'[1]2020年学前提前下达资金测算 (2)'!C$1:D$65536,2,0)</f>
        <v>0.8</v>
      </c>
      <c r="I142" s="458">
        <f>VLOOKUP(B:B,'[1]2020年学前提前下达资金测算 (2)'!C$1:E$65536,3,0)</f>
        <v>0</v>
      </c>
      <c r="J142" s="458">
        <f>VLOOKUP(B:B,'[1]2020年学前提前下达资金测算 (2)'!C$1:F$65536,4,0)</f>
        <v>0.2</v>
      </c>
      <c r="K142" s="459">
        <v>86.4</v>
      </c>
      <c r="L142" s="448">
        <v>36.1</v>
      </c>
      <c r="M142" s="459">
        <v>40.200000000000003</v>
      </c>
      <c r="N142" s="459">
        <v>0</v>
      </c>
      <c r="O142" s="459">
        <v>10.1</v>
      </c>
      <c r="P142" s="460">
        <v>76.300000000000011</v>
      </c>
      <c r="Q142" s="460">
        <v>69</v>
      </c>
      <c r="R142" s="431">
        <v>37</v>
      </c>
      <c r="S142" s="459">
        <v>32</v>
      </c>
      <c r="T142" s="460">
        <v>7.3000000000000114</v>
      </c>
      <c r="U142" s="429"/>
    </row>
    <row r="143" spans="1:21" s="430" customFormat="1" ht="20.100000000000001" customHeight="1">
      <c r="A143" s="535"/>
      <c r="B143" s="284" t="s">
        <v>215</v>
      </c>
      <c r="C143" s="415">
        <v>13084</v>
      </c>
      <c r="D143" s="461">
        <v>0.15</v>
      </c>
      <c r="E143" s="457">
        <v>1963</v>
      </c>
      <c r="F143" s="280">
        <v>0.41800135637174801</v>
      </c>
      <c r="G143" s="280">
        <v>0.58199864362825204</v>
      </c>
      <c r="H143" s="458">
        <f>VLOOKUP(B:B,'[1]2020年学前提前下达资金测算 (2)'!C$1:D$65536,2,0)</f>
        <v>0.8</v>
      </c>
      <c r="I143" s="458">
        <f>VLOOKUP(B:B,'[1]2020年学前提前下达资金测算 (2)'!C$1:E$65536,3,0)</f>
        <v>0</v>
      </c>
      <c r="J143" s="458">
        <f>VLOOKUP(B:B,'[1]2020年学前提前下达资金测算 (2)'!C$1:F$65536,4,0)</f>
        <v>0.2</v>
      </c>
      <c r="K143" s="459">
        <v>196.3</v>
      </c>
      <c r="L143" s="448">
        <v>82.1</v>
      </c>
      <c r="M143" s="459">
        <v>91.4</v>
      </c>
      <c r="N143" s="459">
        <v>0</v>
      </c>
      <c r="O143" s="459">
        <v>22.8</v>
      </c>
      <c r="P143" s="460">
        <v>173.5</v>
      </c>
      <c r="Q143" s="460">
        <v>163</v>
      </c>
      <c r="R143" s="431">
        <v>87</v>
      </c>
      <c r="S143" s="459">
        <v>76</v>
      </c>
      <c r="T143" s="460">
        <v>10.5</v>
      </c>
      <c r="U143" s="429"/>
    </row>
    <row r="144" spans="1:21" s="430" customFormat="1" ht="20.100000000000001" customHeight="1">
      <c r="A144" s="536" t="s">
        <v>322</v>
      </c>
      <c r="B144" s="281" t="s">
        <v>216</v>
      </c>
      <c r="C144" s="449">
        <v>125768</v>
      </c>
      <c r="D144" s="450"/>
      <c r="E144" s="450">
        <v>15713</v>
      </c>
      <c r="F144" s="450"/>
      <c r="G144" s="450"/>
      <c r="H144" s="451"/>
      <c r="I144" s="451"/>
      <c r="J144" s="451"/>
      <c r="K144" s="442">
        <v>1571.3000000000002</v>
      </c>
      <c r="L144" s="442">
        <v>656.8</v>
      </c>
      <c r="M144" s="442">
        <v>663.90000000000009</v>
      </c>
      <c r="N144" s="442">
        <v>89.5</v>
      </c>
      <c r="O144" s="442">
        <v>161.10000000000002</v>
      </c>
      <c r="P144" s="442">
        <v>1320.7</v>
      </c>
      <c r="Q144" s="442">
        <v>1287</v>
      </c>
      <c r="R144" s="442">
        <v>715</v>
      </c>
      <c r="S144" s="442">
        <v>572</v>
      </c>
      <c r="T144" s="442">
        <v>33.700000000000102</v>
      </c>
      <c r="U144" s="429"/>
    </row>
    <row r="145" spans="1:22" s="430" customFormat="1" ht="20.100000000000001" customHeight="1">
      <c r="A145" s="535"/>
      <c r="B145" s="284" t="s">
        <v>276</v>
      </c>
      <c r="C145" s="463">
        <v>30682</v>
      </c>
      <c r="D145" s="464"/>
      <c r="E145" s="464">
        <v>2301</v>
      </c>
      <c r="F145" s="464"/>
      <c r="G145" s="464"/>
      <c r="H145" s="465"/>
      <c r="I145" s="465"/>
      <c r="J145" s="465"/>
      <c r="K145" s="459">
        <v>230.10000000000002</v>
      </c>
      <c r="L145" s="446">
        <v>96.2</v>
      </c>
      <c r="M145" s="460">
        <v>44.4</v>
      </c>
      <c r="N145" s="460">
        <v>89.5</v>
      </c>
      <c r="O145" s="459">
        <v>0</v>
      </c>
      <c r="P145" s="460">
        <v>140.6</v>
      </c>
      <c r="Q145" s="460">
        <v>131</v>
      </c>
      <c r="R145" s="431">
        <v>96</v>
      </c>
      <c r="S145" s="460">
        <v>35</v>
      </c>
      <c r="T145" s="460">
        <v>9.5999999999999943</v>
      </c>
      <c r="U145" s="429"/>
      <c r="V145" s="472"/>
    </row>
    <row r="146" spans="1:22" s="430" customFormat="1" ht="20.100000000000001" customHeight="1">
      <c r="A146" s="535"/>
      <c r="B146" s="284" t="s">
        <v>217</v>
      </c>
      <c r="C146" s="467">
        <v>5257</v>
      </c>
      <c r="D146" s="456">
        <v>7.4999999999999997E-2</v>
      </c>
      <c r="E146" s="457">
        <v>394</v>
      </c>
      <c r="F146" s="280">
        <v>0.41800135637174801</v>
      </c>
      <c r="G146" s="280">
        <v>0.58199864362825204</v>
      </c>
      <c r="H146" s="458">
        <f>VLOOKUP(B:B,'[1]2020年学前提前下达资金测算 (2)'!C$1:D$65536,2,0)</f>
        <v>0</v>
      </c>
      <c r="I146" s="458">
        <f>VLOOKUP(B:B,'[1]2020年学前提前下达资金测算 (2)'!C$1:E$65536,3,0)</f>
        <v>1</v>
      </c>
      <c r="J146" s="458">
        <f>VLOOKUP(B:B,'[1]2020年学前提前下达资金测算 (2)'!C$1:F$65536,4,0)</f>
        <v>0</v>
      </c>
      <c r="K146" s="459">
        <v>39.400000000000006</v>
      </c>
      <c r="L146" s="448">
        <v>16.5</v>
      </c>
      <c r="M146" s="459">
        <v>0</v>
      </c>
      <c r="N146" s="459">
        <v>22.9</v>
      </c>
      <c r="O146" s="459">
        <v>0</v>
      </c>
      <c r="P146" s="460">
        <v>16.5</v>
      </c>
      <c r="Q146" s="460">
        <v>16</v>
      </c>
      <c r="R146" s="431">
        <v>16</v>
      </c>
      <c r="S146" s="459">
        <v>0</v>
      </c>
      <c r="T146" s="460">
        <v>0.5</v>
      </c>
      <c r="U146" s="429"/>
      <c r="V146" s="472"/>
    </row>
    <row r="147" spans="1:22" s="430" customFormat="1" ht="20.100000000000001" customHeight="1">
      <c r="A147" s="535"/>
      <c r="B147" s="284" t="s">
        <v>218</v>
      </c>
      <c r="C147" s="415">
        <v>25425</v>
      </c>
      <c r="D147" s="456">
        <v>7.4999999999999997E-2</v>
      </c>
      <c r="E147" s="457">
        <v>1907</v>
      </c>
      <c r="F147" s="280">
        <v>0.41800135637174801</v>
      </c>
      <c r="G147" s="280">
        <v>0.58199864362825204</v>
      </c>
      <c r="H147" s="458">
        <f>VLOOKUP(B:B,'[1]2020年学前提前下达资金测算 (2)'!C$1:D$65536,2,0)</f>
        <v>0.4</v>
      </c>
      <c r="I147" s="458">
        <f>VLOOKUP(B:B,'[1]2020年学前提前下达资金测算 (2)'!C$1:E$65536,3,0)</f>
        <v>0.6</v>
      </c>
      <c r="J147" s="458">
        <f>VLOOKUP(B:B,'[1]2020年学前提前下达资金测算 (2)'!C$1:F$65536,4,0)</f>
        <v>0</v>
      </c>
      <c r="K147" s="459">
        <v>190.70000000000002</v>
      </c>
      <c r="L147" s="448">
        <v>79.7</v>
      </c>
      <c r="M147" s="459">
        <v>44.4</v>
      </c>
      <c r="N147" s="459">
        <v>66.599999999999994</v>
      </c>
      <c r="O147" s="459">
        <v>0</v>
      </c>
      <c r="P147" s="460">
        <v>124.1</v>
      </c>
      <c r="Q147" s="460">
        <v>115</v>
      </c>
      <c r="R147" s="431">
        <v>80</v>
      </c>
      <c r="S147" s="459">
        <v>35</v>
      </c>
      <c r="T147" s="460">
        <v>9.0999999999999943</v>
      </c>
      <c r="U147" s="429"/>
      <c r="V147" s="472"/>
    </row>
    <row r="148" spans="1:22" s="430" customFormat="1" ht="20.100000000000001" customHeight="1">
      <c r="A148" s="535"/>
      <c r="B148" s="284" t="s">
        <v>220</v>
      </c>
      <c r="C148" s="415">
        <v>23336</v>
      </c>
      <c r="D148" s="461">
        <v>0.15</v>
      </c>
      <c r="E148" s="457">
        <v>3500</v>
      </c>
      <c r="F148" s="280">
        <v>0.41800135637174801</v>
      </c>
      <c r="G148" s="280">
        <v>0.58199864362825204</v>
      </c>
      <c r="H148" s="458">
        <f>VLOOKUP(B:B,'[1]2020年学前提前下达资金测算 (2)'!C$1:D$65536,2,0)</f>
        <v>0.8</v>
      </c>
      <c r="I148" s="458">
        <f>VLOOKUP(B:B,'[1]2020年学前提前下达资金测算 (2)'!C$1:E$65536,3,0)</f>
        <v>0</v>
      </c>
      <c r="J148" s="458">
        <f>VLOOKUP(B:B,'[1]2020年学前提前下达资金测算 (2)'!C$1:F$65536,4,0)</f>
        <v>0.2</v>
      </c>
      <c r="K148" s="459">
        <v>350</v>
      </c>
      <c r="L148" s="448">
        <v>146.30000000000001</v>
      </c>
      <c r="M148" s="459">
        <v>163</v>
      </c>
      <c r="N148" s="459">
        <v>0</v>
      </c>
      <c r="O148" s="459">
        <v>40.700000000000003</v>
      </c>
      <c r="P148" s="460">
        <v>309.3</v>
      </c>
      <c r="Q148" s="460">
        <v>348</v>
      </c>
      <c r="R148" s="431">
        <v>186</v>
      </c>
      <c r="S148" s="459">
        <v>162</v>
      </c>
      <c r="T148" s="460">
        <v>-38.699999999999989</v>
      </c>
      <c r="U148" s="429"/>
      <c r="V148" s="472"/>
    </row>
    <row r="149" spans="1:22" s="430" customFormat="1" ht="20.100000000000001" customHeight="1">
      <c r="A149" s="535"/>
      <c r="B149" s="284" t="s">
        <v>221</v>
      </c>
      <c r="C149" s="415">
        <v>11339</v>
      </c>
      <c r="D149" s="456">
        <v>7.4999999999999997E-2</v>
      </c>
      <c r="E149" s="457">
        <v>850</v>
      </c>
      <c r="F149" s="280">
        <v>0.41800135637174801</v>
      </c>
      <c r="G149" s="280">
        <v>0.58199864362825204</v>
      </c>
      <c r="H149" s="458">
        <f>VLOOKUP(B:B,'[1]2020年学前提前下达资金测算 (2)'!C$1:D$65536,2,0)</f>
        <v>0.7</v>
      </c>
      <c r="I149" s="458">
        <f>VLOOKUP(B:B,'[1]2020年学前提前下达资金测算 (2)'!C$1:E$65536,3,0)</f>
        <v>0</v>
      </c>
      <c r="J149" s="458">
        <f>VLOOKUP(B:B,'[1]2020年学前提前下达资金测算 (2)'!C$1:F$65536,4,0)</f>
        <v>0.3</v>
      </c>
      <c r="K149" s="459">
        <v>85</v>
      </c>
      <c r="L149" s="448">
        <v>35.5</v>
      </c>
      <c r="M149" s="459">
        <v>34.6</v>
      </c>
      <c r="N149" s="459">
        <v>0</v>
      </c>
      <c r="O149" s="459">
        <v>14.9</v>
      </c>
      <c r="P149" s="460">
        <v>70.099999999999994</v>
      </c>
      <c r="Q149" s="460">
        <v>66</v>
      </c>
      <c r="R149" s="431">
        <v>37</v>
      </c>
      <c r="S149" s="459">
        <v>29</v>
      </c>
      <c r="T149" s="460">
        <v>4.0999999999999943</v>
      </c>
      <c r="U149" s="429"/>
      <c r="V149" s="472"/>
    </row>
    <row r="150" spans="1:22" s="430" customFormat="1" ht="20.100000000000001" customHeight="1">
      <c r="A150" s="535"/>
      <c r="B150" s="284" t="s">
        <v>222</v>
      </c>
      <c r="C150" s="415">
        <v>19493</v>
      </c>
      <c r="D150" s="461">
        <v>0.15</v>
      </c>
      <c r="E150" s="457">
        <v>2924</v>
      </c>
      <c r="F150" s="280">
        <v>0.41800135637174801</v>
      </c>
      <c r="G150" s="280">
        <v>0.58199864362825204</v>
      </c>
      <c r="H150" s="458">
        <f>VLOOKUP(B:B,'[1]2020年学前提前下达资金测算 (2)'!C$1:D$65536,2,0)</f>
        <v>0.8</v>
      </c>
      <c r="I150" s="458">
        <f>VLOOKUP(B:B,'[1]2020年学前提前下达资金测算 (2)'!C$1:E$65536,3,0)</f>
        <v>0</v>
      </c>
      <c r="J150" s="458">
        <f>VLOOKUP(B:B,'[1]2020年学前提前下达资金测算 (2)'!C$1:F$65536,4,0)</f>
        <v>0.2</v>
      </c>
      <c r="K150" s="459">
        <v>292.40000000000003</v>
      </c>
      <c r="L150" s="448">
        <v>122.2</v>
      </c>
      <c r="M150" s="459">
        <v>136.1</v>
      </c>
      <c r="N150" s="459">
        <v>0</v>
      </c>
      <c r="O150" s="459">
        <v>34.1</v>
      </c>
      <c r="P150" s="460">
        <v>258.3</v>
      </c>
      <c r="Q150" s="460">
        <v>238</v>
      </c>
      <c r="R150" s="431">
        <v>127</v>
      </c>
      <c r="S150" s="459">
        <v>111</v>
      </c>
      <c r="T150" s="460">
        <v>20.300000000000011</v>
      </c>
      <c r="U150" s="429"/>
      <c r="V150" s="472"/>
    </row>
    <row r="151" spans="1:22" s="430" customFormat="1" ht="20.100000000000001" customHeight="1">
      <c r="A151" s="535"/>
      <c r="B151" s="284" t="s">
        <v>223</v>
      </c>
      <c r="C151" s="415">
        <v>40918</v>
      </c>
      <c r="D151" s="461">
        <v>0.15</v>
      </c>
      <c r="E151" s="457">
        <v>6138</v>
      </c>
      <c r="F151" s="280">
        <v>0.41800135637174801</v>
      </c>
      <c r="G151" s="280">
        <v>0.58199864362825204</v>
      </c>
      <c r="H151" s="458">
        <f>VLOOKUP(B:B,'[1]2020年学前提前下达资金测算 (2)'!C$1:D$65536,2,0)</f>
        <v>0.8</v>
      </c>
      <c r="I151" s="458">
        <f>VLOOKUP(B:B,'[1]2020年学前提前下达资金测算 (2)'!C$1:E$65536,3,0)</f>
        <v>0</v>
      </c>
      <c r="J151" s="458">
        <f>VLOOKUP(B:B,'[1]2020年学前提前下达资金测算 (2)'!C$1:F$65536,4,0)</f>
        <v>0.2</v>
      </c>
      <c r="K151" s="459">
        <v>613.80000000000007</v>
      </c>
      <c r="L151" s="448">
        <v>256.60000000000002</v>
      </c>
      <c r="M151" s="459">
        <v>285.8</v>
      </c>
      <c r="N151" s="459">
        <v>0</v>
      </c>
      <c r="O151" s="459">
        <v>71.400000000000006</v>
      </c>
      <c r="P151" s="460">
        <v>542.40000000000009</v>
      </c>
      <c r="Q151" s="460">
        <v>504</v>
      </c>
      <c r="R151" s="431">
        <v>269</v>
      </c>
      <c r="S151" s="459">
        <v>235</v>
      </c>
      <c r="T151" s="460">
        <v>38.400000000000091</v>
      </c>
      <c r="U151" s="429"/>
      <c r="V151" s="472"/>
    </row>
    <row r="152" spans="1:22" s="430" customFormat="1" ht="20.100000000000001" customHeight="1">
      <c r="A152" s="535" t="s">
        <v>53</v>
      </c>
      <c r="B152" s="281" t="s">
        <v>224</v>
      </c>
      <c r="C152" s="449">
        <v>161414</v>
      </c>
      <c r="D152" s="450"/>
      <c r="E152" s="450">
        <v>24213</v>
      </c>
      <c r="F152" s="450"/>
      <c r="G152" s="450"/>
      <c r="H152" s="451"/>
      <c r="I152" s="451"/>
      <c r="J152" s="451"/>
      <c r="K152" s="442">
        <v>2421.3000000000002</v>
      </c>
      <c r="L152" s="442">
        <v>1012.2</v>
      </c>
      <c r="M152" s="442">
        <v>1074.5</v>
      </c>
      <c r="N152" s="442">
        <v>105.9</v>
      </c>
      <c r="O152" s="442">
        <v>228.7</v>
      </c>
      <c r="P152" s="442">
        <v>2086.6999999999998</v>
      </c>
      <c r="Q152" s="442">
        <v>1872</v>
      </c>
      <c r="R152" s="442">
        <v>1021</v>
      </c>
      <c r="S152" s="442">
        <v>851</v>
      </c>
      <c r="T152" s="442">
        <v>214.7</v>
      </c>
      <c r="U152" s="429"/>
      <c r="V152" s="472"/>
    </row>
    <row r="153" spans="1:22" s="430" customFormat="1" ht="26.1" customHeight="1">
      <c r="A153" s="535"/>
      <c r="B153" s="284" t="s">
        <v>277</v>
      </c>
      <c r="C153" s="463">
        <v>30310</v>
      </c>
      <c r="D153" s="464"/>
      <c r="E153" s="464">
        <v>4547</v>
      </c>
      <c r="F153" s="464"/>
      <c r="G153" s="464"/>
      <c r="H153" s="465"/>
      <c r="I153" s="465"/>
      <c r="J153" s="465"/>
      <c r="K153" s="460">
        <v>454.70000000000005</v>
      </c>
      <c r="L153" s="446">
        <v>190.1</v>
      </c>
      <c r="M153" s="460">
        <v>158.80000000000001</v>
      </c>
      <c r="N153" s="460">
        <v>105.9</v>
      </c>
      <c r="O153" s="459">
        <v>-0.1</v>
      </c>
      <c r="P153" s="460">
        <v>348.9</v>
      </c>
      <c r="Q153" s="460">
        <v>304</v>
      </c>
      <c r="R153" s="431">
        <v>184</v>
      </c>
      <c r="S153" s="460">
        <v>120</v>
      </c>
      <c r="T153" s="460">
        <v>44.899999999999977</v>
      </c>
      <c r="U153" s="429"/>
      <c r="V153" s="472"/>
    </row>
    <row r="154" spans="1:22" s="430" customFormat="1" ht="20.100000000000001" customHeight="1">
      <c r="A154" s="535"/>
      <c r="B154" s="284" t="s">
        <v>225</v>
      </c>
      <c r="C154" s="415">
        <v>0</v>
      </c>
      <c r="D154" s="456">
        <v>7.4999999999999997E-2</v>
      </c>
      <c r="E154" s="457">
        <v>0</v>
      </c>
      <c r="F154" s="280">
        <v>0.41800135637174801</v>
      </c>
      <c r="G154" s="280">
        <v>0.58199864362825204</v>
      </c>
      <c r="H154" s="458">
        <v>0</v>
      </c>
      <c r="I154" s="458">
        <v>1</v>
      </c>
      <c r="J154" s="458">
        <v>0</v>
      </c>
      <c r="K154" s="459">
        <v>0</v>
      </c>
      <c r="L154" s="448">
        <v>0</v>
      </c>
      <c r="M154" s="459">
        <v>0</v>
      </c>
      <c r="N154" s="459">
        <v>0</v>
      </c>
      <c r="O154" s="459">
        <v>0</v>
      </c>
      <c r="P154" s="460">
        <v>0</v>
      </c>
      <c r="Q154" s="460"/>
      <c r="R154" s="431"/>
      <c r="S154" s="459"/>
      <c r="T154" s="460">
        <v>0</v>
      </c>
      <c r="U154" s="429"/>
      <c r="V154" s="472"/>
    </row>
    <row r="155" spans="1:22" s="430" customFormat="1" ht="20.100000000000001" customHeight="1">
      <c r="A155" s="535"/>
      <c r="B155" s="284" t="s">
        <v>226</v>
      </c>
      <c r="C155" s="415">
        <v>30310</v>
      </c>
      <c r="D155" s="461">
        <v>0.15</v>
      </c>
      <c r="E155" s="457">
        <v>4547</v>
      </c>
      <c r="F155" s="280">
        <v>0.41800135637174801</v>
      </c>
      <c r="G155" s="280">
        <v>0.58199864362825204</v>
      </c>
      <c r="H155" s="458">
        <f>VLOOKUP(B:B,'[1]2020年学前提前下达资金测算 (2)'!C$1:D$65536,2,0)</f>
        <v>0.6</v>
      </c>
      <c r="I155" s="458">
        <f>VLOOKUP(B:B,'[1]2020年学前提前下达资金测算 (2)'!C$1:E$65536,3,0)</f>
        <v>0.4</v>
      </c>
      <c r="J155" s="458">
        <f>VLOOKUP(B:B,'[1]2020年学前提前下达资金测算 (2)'!C$1:F$65536,4,0)</f>
        <v>0</v>
      </c>
      <c r="K155" s="459">
        <v>454.70000000000005</v>
      </c>
      <c r="L155" s="448">
        <v>190.1</v>
      </c>
      <c r="M155" s="459">
        <v>158.80000000000001</v>
      </c>
      <c r="N155" s="459">
        <v>105.9</v>
      </c>
      <c r="O155" s="459">
        <v>-0.1</v>
      </c>
      <c r="P155" s="460">
        <v>348.9</v>
      </c>
      <c r="Q155" s="460">
        <v>304</v>
      </c>
      <c r="R155" s="431">
        <v>184</v>
      </c>
      <c r="S155" s="459">
        <v>120</v>
      </c>
      <c r="T155" s="460">
        <v>44.899999999999977</v>
      </c>
      <c r="U155" s="429"/>
      <c r="V155" s="472"/>
    </row>
    <row r="156" spans="1:22" s="430" customFormat="1" ht="20.100000000000001" customHeight="1">
      <c r="A156" s="535"/>
      <c r="B156" s="284" t="s">
        <v>227</v>
      </c>
      <c r="C156" s="415">
        <v>16597</v>
      </c>
      <c r="D156" s="461">
        <v>0.15</v>
      </c>
      <c r="E156" s="457">
        <v>2490</v>
      </c>
      <c r="F156" s="280">
        <v>0.41800135637174801</v>
      </c>
      <c r="G156" s="280">
        <v>0.58199864362825204</v>
      </c>
      <c r="H156" s="458">
        <f>VLOOKUP(B:B,'[1]2020年学前提前下达资金测算 (2)'!C$1:D$65536,2,0)</f>
        <v>0.8</v>
      </c>
      <c r="I156" s="458">
        <f>VLOOKUP(B:B,'[1]2020年学前提前下达资金测算 (2)'!C$1:E$65536,3,0)</f>
        <v>0</v>
      </c>
      <c r="J156" s="458">
        <f>VLOOKUP(B:B,'[1]2020年学前提前下达资金测算 (2)'!C$1:F$65536,4,0)</f>
        <v>0.2</v>
      </c>
      <c r="K156" s="459">
        <v>249</v>
      </c>
      <c r="L156" s="448">
        <v>104.1</v>
      </c>
      <c r="M156" s="459">
        <v>115.9</v>
      </c>
      <c r="N156" s="459">
        <v>0</v>
      </c>
      <c r="O156" s="459">
        <v>29</v>
      </c>
      <c r="P156" s="460">
        <v>220</v>
      </c>
      <c r="Q156" s="460">
        <v>197</v>
      </c>
      <c r="R156" s="431">
        <v>105</v>
      </c>
      <c r="S156" s="459">
        <v>92</v>
      </c>
      <c r="T156" s="460">
        <v>23</v>
      </c>
      <c r="U156" s="429"/>
      <c r="V156" s="472"/>
    </row>
    <row r="157" spans="1:22" s="430" customFormat="1" ht="20.100000000000001" customHeight="1">
      <c r="A157" s="535"/>
      <c r="B157" s="284" t="s">
        <v>228</v>
      </c>
      <c r="C157" s="415">
        <v>13842</v>
      </c>
      <c r="D157" s="461">
        <v>0.15</v>
      </c>
      <c r="E157" s="457">
        <v>2076</v>
      </c>
      <c r="F157" s="280">
        <v>0.41800135637174801</v>
      </c>
      <c r="G157" s="280">
        <v>0.58199864362825204</v>
      </c>
      <c r="H157" s="458">
        <f>VLOOKUP(B:B,'[1]2020年学前提前下达资金测算 (2)'!C$1:D$65536,2,0)</f>
        <v>0.8</v>
      </c>
      <c r="I157" s="458">
        <f>VLOOKUP(B:B,'[1]2020年学前提前下达资金测算 (2)'!C$1:E$65536,3,0)</f>
        <v>0</v>
      </c>
      <c r="J157" s="458">
        <f>VLOOKUP(B:B,'[1]2020年学前提前下达资金测算 (2)'!C$1:F$65536,4,0)</f>
        <v>0.2</v>
      </c>
      <c r="K157" s="459">
        <v>207.60000000000002</v>
      </c>
      <c r="L157" s="448">
        <v>86.8</v>
      </c>
      <c r="M157" s="459">
        <v>96.7</v>
      </c>
      <c r="N157" s="459">
        <v>0</v>
      </c>
      <c r="O157" s="459">
        <v>24.1</v>
      </c>
      <c r="P157" s="460">
        <v>183.5</v>
      </c>
      <c r="Q157" s="460">
        <v>159</v>
      </c>
      <c r="R157" s="431">
        <v>85</v>
      </c>
      <c r="S157" s="459">
        <v>74</v>
      </c>
      <c r="T157" s="460">
        <v>24.5</v>
      </c>
      <c r="U157" s="429"/>
      <c r="V157" s="472"/>
    </row>
    <row r="158" spans="1:22" s="430" customFormat="1" ht="20.100000000000001" customHeight="1">
      <c r="A158" s="535"/>
      <c r="B158" s="284" t="s">
        <v>229</v>
      </c>
      <c r="C158" s="415">
        <v>27869</v>
      </c>
      <c r="D158" s="461">
        <v>0.15</v>
      </c>
      <c r="E158" s="457">
        <v>4180</v>
      </c>
      <c r="F158" s="280">
        <v>0.41800135637174801</v>
      </c>
      <c r="G158" s="280">
        <v>0.58199864362825204</v>
      </c>
      <c r="H158" s="458">
        <f>VLOOKUP(B:B,'[1]2020年学前提前下达资金测算 (2)'!C$1:D$65536,2,0)</f>
        <v>0.8</v>
      </c>
      <c r="I158" s="458">
        <f>VLOOKUP(B:B,'[1]2020年学前提前下达资金测算 (2)'!C$1:E$65536,3,0)</f>
        <v>0</v>
      </c>
      <c r="J158" s="458">
        <f>VLOOKUP(B:B,'[1]2020年学前提前下达资金测算 (2)'!C$1:F$65536,4,0)</f>
        <v>0.2</v>
      </c>
      <c r="K158" s="459">
        <v>418</v>
      </c>
      <c r="L158" s="448">
        <v>174.7</v>
      </c>
      <c r="M158" s="459">
        <v>194.6</v>
      </c>
      <c r="N158" s="459">
        <v>0</v>
      </c>
      <c r="O158" s="459">
        <v>48.7</v>
      </c>
      <c r="P158" s="460">
        <v>369.29999999999995</v>
      </c>
      <c r="Q158" s="460">
        <v>326</v>
      </c>
      <c r="R158" s="431">
        <v>174</v>
      </c>
      <c r="S158" s="459">
        <v>152</v>
      </c>
      <c r="T158" s="460">
        <v>43.299999999999955</v>
      </c>
      <c r="U158" s="429"/>
      <c r="V158" s="472"/>
    </row>
    <row r="159" spans="1:22" s="430" customFormat="1" ht="20.100000000000001" customHeight="1">
      <c r="A159" s="535"/>
      <c r="B159" s="284" t="s">
        <v>230</v>
      </c>
      <c r="C159" s="415">
        <v>11698</v>
      </c>
      <c r="D159" s="461">
        <v>0.15</v>
      </c>
      <c r="E159" s="457">
        <v>1755</v>
      </c>
      <c r="F159" s="280">
        <v>0.41800135637174801</v>
      </c>
      <c r="G159" s="280">
        <v>0.58199864362825204</v>
      </c>
      <c r="H159" s="458">
        <f>VLOOKUP(B:B,'[1]2020年学前提前下达资金测算 (2)'!C$1:D$65536,2,0)</f>
        <v>0.8</v>
      </c>
      <c r="I159" s="458">
        <f>VLOOKUP(B:B,'[1]2020年学前提前下达资金测算 (2)'!C$1:E$65536,3,0)</f>
        <v>0</v>
      </c>
      <c r="J159" s="458">
        <f>VLOOKUP(B:B,'[1]2020年学前提前下达资金测算 (2)'!C$1:F$65536,4,0)</f>
        <v>0.2</v>
      </c>
      <c r="K159" s="459">
        <v>175.5</v>
      </c>
      <c r="L159" s="448">
        <v>73.400000000000006</v>
      </c>
      <c r="M159" s="459">
        <v>81.7</v>
      </c>
      <c r="N159" s="459">
        <v>0</v>
      </c>
      <c r="O159" s="459">
        <v>20.399999999999999</v>
      </c>
      <c r="P159" s="460">
        <v>155.10000000000002</v>
      </c>
      <c r="Q159" s="460">
        <v>154</v>
      </c>
      <c r="R159" s="431">
        <v>82</v>
      </c>
      <c r="S159" s="459">
        <v>72</v>
      </c>
      <c r="T159" s="460">
        <v>1.1000000000000227</v>
      </c>
      <c r="U159" s="429">
        <v>0.26430553720100403</v>
      </c>
    </row>
    <row r="160" spans="1:22" s="430" customFormat="1" ht="20.100000000000001" customHeight="1">
      <c r="A160" s="535"/>
      <c r="B160" s="284" t="s">
        <v>231</v>
      </c>
      <c r="C160" s="415">
        <v>6390</v>
      </c>
      <c r="D160" s="461">
        <v>0.15</v>
      </c>
      <c r="E160" s="457">
        <v>959</v>
      </c>
      <c r="F160" s="280">
        <v>0.41800135637174801</v>
      </c>
      <c r="G160" s="280">
        <v>0.58199864362825204</v>
      </c>
      <c r="H160" s="458">
        <f>VLOOKUP(B:B,'[1]2020年学前提前下达资金测算 (2)'!C$1:D$65536,2,0)</f>
        <v>0.8</v>
      </c>
      <c r="I160" s="458">
        <f>VLOOKUP(B:B,'[1]2020年学前提前下达资金测算 (2)'!C$1:E$65536,3,0)</f>
        <v>0</v>
      </c>
      <c r="J160" s="458">
        <f>VLOOKUP(B:B,'[1]2020年学前提前下达资金测算 (2)'!C$1:F$65536,4,0)</f>
        <v>0.2</v>
      </c>
      <c r="K160" s="459">
        <v>95.9</v>
      </c>
      <c r="L160" s="448">
        <v>40.1</v>
      </c>
      <c r="M160" s="459">
        <v>44.7</v>
      </c>
      <c r="N160" s="459">
        <v>0</v>
      </c>
      <c r="O160" s="459">
        <v>11.1</v>
      </c>
      <c r="P160" s="460">
        <v>84.800000000000011</v>
      </c>
      <c r="Q160" s="460">
        <v>77</v>
      </c>
      <c r="R160" s="431">
        <v>41</v>
      </c>
      <c r="S160" s="459">
        <v>36</v>
      </c>
      <c r="T160" s="460">
        <v>7.8000000000000114</v>
      </c>
      <c r="U160" s="429"/>
    </row>
    <row r="161" spans="1:21" s="430" customFormat="1" ht="20.100000000000001" customHeight="1">
      <c r="A161" s="535"/>
      <c r="B161" s="284" t="s">
        <v>232</v>
      </c>
      <c r="C161" s="415">
        <v>8526</v>
      </c>
      <c r="D161" s="461">
        <v>0.15</v>
      </c>
      <c r="E161" s="457">
        <v>1279</v>
      </c>
      <c r="F161" s="280">
        <v>0.41800135637174801</v>
      </c>
      <c r="G161" s="280">
        <v>0.58199864362825204</v>
      </c>
      <c r="H161" s="458">
        <f>VLOOKUP(B:B,'[1]2020年学前提前下达资金测算 (2)'!C$1:D$65536,2,0)</f>
        <v>0.8</v>
      </c>
      <c r="I161" s="458">
        <f>VLOOKUP(B:B,'[1]2020年学前提前下达资金测算 (2)'!C$1:E$65536,3,0)</f>
        <v>0</v>
      </c>
      <c r="J161" s="458">
        <f>VLOOKUP(B:B,'[1]2020年学前提前下达资金测算 (2)'!C$1:F$65536,4,0)</f>
        <v>0.2</v>
      </c>
      <c r="K161" s="459">
        <v>127.9</v>
      </c>
      <c r="L161" s="448">
        <v>53.5</v>
      </c>
      <c r="M161" s="459">
        <v>59.6</v>
      </c>
      <c r="N161" s="459">
        <v>0</v>
      </c>
      <c r="O161" s="459">
        <v>14.8</v>
      </c>
      <c r="P161" s="460">
        <v>113.1</v>
      </c>
      <c r="Q161" s="460">
        <v>97</v>
      </c>
      <c r="R161" s="431">
        <v>52</v>
      </c>
      <c r="S161" s="459">
        <v>45</v>
      </c>
      <c r="T161" s="460">
        <v>16.099999999999994</v>
      </c>
      <c r="U161" s="429"/>
    </row>
    <row r="162" spans="1:21" s="430" customFormat="1" ht="20.100000000000001" customHeight="1">
      <c r="A162" s="535"/>
      <c r="B162" s="284" t="s">
        <v>233</v>
      </c>
      <c r="C162" s="415">
        <v>7806</v>
      </c>
      <c r="D162" s="461">
        <v>0.15</v>
      </c>
      <c r="E162" s="457">
        <v>1171</v>
      </c>
      <c r="F162" s="280">
        <v>0.41800135637174801</v>
      </c>
      <c r="G162" s="280">
        <v>0.58199864362825204</v>
      </c>
      <c r="H162" s="458">
        <f>VLOOKUP(B:B,'[1]2020年学前提前下达资金测算 (2)'!C$1:D$65536,2,0)</f>
        <v>0.8</v>
      </c>
      <c r="I162" s="458">
        <f>VLOOKUP(B:B,'[1]2020年学前提前下达资金测算 (2)'!C$1:E$65536,3,0)</f>
        <v>0</v>
      </c>
      <c r="J162" s="458">
        <f>VLOOKUP(B:B,'[1]2020年学前提前下达资金测算 (2)'!C$1:F$65536,4,0)</f>
        <v>0.2</v>
      </c>
      <c r="K162" s="459">
        <v>117.10000000000001</v>
      </c>
      <c r="L162" s="448">
        <v>48.9</v>
      </c>
      <c r="M162" s="459">
        <v>54.5</v>
      </c>
      <c r="N162" s="459">
        <v>0</v>
      </c>
      <c r="O162" s="459">
        <v>13.7</v>
      </c>
      <c r="P162" s="460">
        <v>103.4</v>
      </c>
      <c r="Q162" s="460">
        <v>95</v>
      </c>
      <c r="R162" s="431">
        <v>51</v>
      </c>
      <c r="S162" s="459">
        <v>44</v>
      </c>
      <c r="T162" s="460">
        <v>8.4000000000000057</v>
      </c>
      <c r="U162" s="429"/>
    </row>
    <row r="163" spans="1:21" s="430" customFormat="1" ht="20.100000000000001" customHeight="1">
      <c r="A163" s="535"/>
      <c r="B163" s="284" t="s">
        <v>234</v>
      </c>
      <c r="C163" s="415">
        <v>10216</v>
      </c>
      <c r="D163" s="461">
        <v>0.15</v>
      </c>
      <c r="E163" s="457">
        <v>1532</v>
      </c>
      <c r="F163" s="280">
        <v>0.41800135637174801</v>
      </c>
      <c r="G163" s="280">
        <v>0.58199864362825204</v>
      </c>
      <c r="H163" s="458">
        <f>VLOOKUP(B:B,'[1]2020年学前提前下达资金测算 (2)'!C$1:D$65536,2,0)</f>
        <v>0.8</v>
      </c>
      <c r="I163" s="458">
        <f>VLOOKUP(B:B,'[1]2020年学前提前下达资金测算 (2)'!C$1:E$65536,3,0)</f>
        <v>0</v>
      </c>
      <c r="J163" s="458">
        <f>VLOOKUP(B:B,'[1]2020年学前提前下达资金测算 (2)'!C$1:F$65536,4,0)</f>
        <v>0.2</v>
      </c>
      <c r="K163" s="459">
        <v>153.20000000000002</v>
      </c>
      <c r="L163" s="448">
        <v>64</v>
      </c>
      <c r="M163" s="459">
        <v>71.3</v>
      </c>
      <c r="N163" s="459">
        <v>0</v>
      </c>
      <c r="O163" s="459">
        <v>17.899999999999999</v>
      </c>
      <c r="P163" s="460">
        <v>135.30000000000001</v>
      </c>
      <c r="Q163" s="460">
        <v>121</v>
      </c>
      <c r="R163" s="431">
        <v>65</v>
      </c>
      <c r="S163" s="459">
        <v>56</v>
      </c>
      <c r="T163" s="460">
        <v>14.300000000000011</v>
      </c>
      <c r="U163" s="429"/>
    </row>
    <row r="164" spans="1:21" s="430" customFormat="1" ht="20.100000000000001" customHeight="1">
      <c r="A164" s="535"/>
      <c r="B164" s="284" t="s">
        <v>235</v>
      </c>
      <c r="C164" s="415">
        <v>1537</v>
      </c>
      <c r="D164" s="461">
        <v>0.15</v>
      </c>
      <c r="E164" s="457">
        <v>231</v>
      </c>
      <c r="F164" s="280">
        <v>0.41800135637174801</v>
      </c>
      <c r="G164" s="280">
        <v>0.58199864362825204</v>
      </c>
      <c r="H164" s="458">
        <f>VLOOKUP(B:B,'[1]2020年学前提前下达资金测算 (2)'!C$1:D$65536,2,0)</f>
        <v>0.8</v>
      </c>
      <c r="I164" s="458">
        <f>VLOOKUP(B:B,'[1]2020年学前提前下达资金测算 (2)'!C$1:E$65536,3,0)</f>
        <v>0</v>
      </c>
      <c r="J164" s="458">
        <f>VLOOKUP(B:B,'[1]2020年学前提前下达资金测算 (2)'!C$1:F$65536,4,0)</f>
        <v>0.2</v>
      </c>
      <c r="K164" s="459">
        <v>23.1</v>
      </c>
      <c r="L164" s="448">
        <v>9.6999999999999993</v>
      </c>
      <c r="M164" s="459">
        <v>10.8</v>
      </c>
      <c r="N164" s="459">
        <v>0</v>
      </c>
      <c r="O164" s="459">
        <v>2.6</v>
      </c>
      <c r="P164" s="460">
        <v>20.5</v>
      </c>
      <c r="Q164" s="460">
        <v>17</v>
      </c>
      <c r="R164" s="431">
        <v>9</v>
      </c>
      <c r="S164" s="459">
        <v>8</v>
      </c>
      <c r="T164" s="460">
        <v>3.5</v>
      </c>
      <c r="U164" s="429"/>
    </row>
    <row r="165" spans="1:21" s="430" customFormat="1" ht="20.100000000000001" customHeight="1">
      <c r="A165" s="535"/>
      <c r="B165" s="284" t="s">
        <v>236</v>
      </c>
      <c r="C165" s="415">
        <v>10094</v>
      </c>
      <c r="D165" s="461">
        <v>0.15</v>
      </c>
      <c r="E165" s="457">
        <v>1514</v>
      </c>
      <c r="F165" s="280">
        <v>0.41800135637174801</v>
      </c>
      <c r="G165" s="280">
        <v>0.58199864362825204</v>
      </c>
      <c r="H165" s="458">
        <f>VLOOKUP(B:B,'[1]2020年学前提前下达资金测算 (2)'!C$1:D$65536,2,0)</f>
        <v>0.8</v>
      </c>
      <c r="I165" s="458">
        <f>VLOOKUP(B:B,'[1]2020年学前提前下达资金测算 (2)'!C$1:E$65536,3,0)</f>
        <v>0</v>
      </c>
      <c r="J165" s="458">
        <f>VLOOKUP(B:B,'[1]2020年学前提前下达资金测算 (2)'!C$1:F$65536,4,0)</f>
        <v>0.2</v>
      </c>
      <c r="K165" s="459">
        <v>151.4</v>
      </c>
      <c r="L165" s="448">
        <v>63.3</v>
      </c>
      <c r="M165" s="459">
        <v>70.5</v>
      </c>
      <c r="N165" s="459">
        <v>0</v>
      </c>
      <c r="O165" s="459">
        <v>17.600000000000001</v>
      </c>
      <c r="P165" s="460">
        <v>133.80000000000001</v>
      </c>
      <c r="Q165" s="460">
        <v>122</v>
      </c>
      <c r="R165" s="431">
        <v>65</v>
      </c>
      <c r="S165" s="459">
        <v>57</v>
      </c>
      <c r="T165" s="460">
        <v>11.800000000000011</v>
      </c>
      <c r="U165" s="429"/>
    </row>
    <row r="166" spans="1:21" s="430" customFormat="1" ht="20.100000000000001" customHeight="1">
      <c r="A166" s="535"/>
      <c r="B166" s="284" t="s">
        <v>237</v>
      </c>
      <c r="C166" s="415">
        <v>8936</v>
      </c>
      <c r="D166" s="461">
        <v>0.15</v>
      </c>
      <c r="E166" s="457">
        <v>1340</v>
      </c>
      <c r="F166" s="280">
        <v>0.41800135637174801</v>
      </c>
      <c r="G166" s="280">
        <v>0.58199864362825204</v>
      </c>
      <c r="H166" s="458">
        <f>VLOOKUP(B:B,'[1]2020年学前提前下达资金测算 (2)'!C$1:D$65536,2,0)</f>
        <v>0.8</v>
      </c>
      <c r="I166" s="458">
        <f>VLOOKUP(B:B,'[1]2020年学前提前下达资金测算 (2)'!C$1:E$65536,3,0)</f>
        <v>0</v>
      </c>
      <c r="J166" s="458">
        <f>VLOOKUP(B:B,'[1]2020年学前提前下达资金测算 (2)'!C$1:F$65536,4,0)</f>
        <v>0.2</v>
      </c>
      <c r="K166" s="459">
        <v>134</v>
      </c>
      <c r="L166" s="448">
        <v>56</v>
      </c>
      <c r="M166" s="459">
        <v>62.4</v>
      </c>
      <c r="N166" s="459">
        <v>0</v>
      </c>
      <c r="O166" s="459">
        <v>15.6</v>
      </c>
      <c r="P166" s="460">
        <v>118.4</v>
      </c>
      <c r="Q166" s="460">
        <v>109</v>
      </c>
      <c r="R166" s="431">
        <v>58</v>
      </c>
      <c r="S166" s="459">
        <v>51</v>
      </c>
      <c r="T166" s="460">
        <v>9.4000000000000057</v>
      </c>
      <c r="U166" s="429"/>
    </row>
    <row r="167" spans="1:21" s="430" customFormat="1" ht="20.100000000000001" customHeight="1">
      <c r="A167" s="535"/>
      <c r="B167" s="284" t="s">
        <v>238</v>
      </c>
      <c r="C167" s="415">
        <v>7593</v>
      </c>
      <c r="D167" s="461">
        <v>0.15</v>
      </c>
      <c r="E167" s="457">
        <v>1139</v>
      </c>
      <c r="F167" s="280">
        <v>0.41800135637174801</v>
      </c>
      <c r="G167" s="280">
        <v>0.58199864362825204</v>
      </c>
      <c r="H167" s="458">
        <f>VLOOKUP(B:B,'[1]2020年学前提前下达资金测算 (2)'!C$1:D$65536,2,0)</f>
        <v>0.8</v>
      </c>
      <c r="I167" s="458">
        <f>VLOOKUP(B:B,'[1]2020年学前提前下达资金测算 (2)'!C$1:E$65536,3,0)</f>
        <v>0</v>
      </c>
      <c r="J167" s="458">
        <f>VLOOKUP(B:B,'[1]2020年学前提前下达资金测算 (2)'!C$1:F$65536,4,0)</f>
        <v>0.2</v>
      </c>
      <c r="K167" s="459">
        <v>113.9</v>
      </c>
      <c r="L167" s="448">
        <v>47.6</v>
      </c>
      <c r="M167" s="459">
        <v>53</v>
      </c>
      <c r="N167" s="459">
        <v>0</v>
      </c>
      <c r="O167" s="459">
        <v>13.3</v>
      </c>
      <c r="P167" s="460">
        <v>100.6</v>
      </c>
      <c r="Q167" s="460">
        <v>94</v>
      </c>
      <c r="R167" s="431">
        <v>50</v>
      </c>
      <c r="S167" s="459">
        <v>44</v>
      </c>
      <c r="T167" s="460">
        <v>6.5999999999999943</v>
      </c>
      <c r="U167" s="429">
        <v>0.26430553720100403</v>
      </c>
    </row>
    <row r="168" spans="1:21" s="430" customFormat="1" ht="20.100000000000001" customHeight="1">
      <c r="A168" s="536" t="s">
        <v>56</v>
      </c>
      <c r="B168" s="281" t="s">
        <v>278</v>
      </c>
      <c r="C168" s="449">
        <v>100135</v>
      </c>
      <c r="D168" s="450"/>
      <c r="E168" s="450">
        <v>15020</v>
      </c>
      <c r="F168" s="450"/>
      <c r="G168" s="450"/>
      <c r="H168" s="451"/>
      <c r="I168" s="451"/>
      <c r="J168" s="451"/>
      <c r="K168" s="442">
        <v>1502</v>
      </c>
      <c r="L168" s="442">
        <v>627.80000000000007</v>
      </c>
      <c r="M168" s="442">
        <v>699.39999999999986</v>
      </c>
      <c r="N168" s="442">
        <v>0</v>
      </c>
      <c r="O168" s="442">
        <v>174.79999999999998</v>
      </c>
      <c r="P168" s="442">
        <v>1327.2000000000003</v>
      </c>
      <c r="Q168" s="442">
        <v>1190</v>
      </c>
      <c r="R168" s="442">
        <v>638</v>
      </c>
      <c r="S168" s="442">
        <v>552</v>
      </c>
      <c r="T168" s="442">
        <v>137.19999999999999</v>
      </c>
      <c r="U168" s="429"/>
    </row>
    <row r="169" spans="1:21" s="430" customFormat="1" ht="20.100000000000001" customHeight="1">
      <c r="A169" s="536"/>
      <c r="B169" s="284" t="s">
        <v>240</v>
      </c>
      <c r="C169" s="415">
        <v>0</v>
      </c>
      <c r="D169" s="456">
        <v>7.4999999999999997E-2</v>
      </c>
      <c r="E169" s="457">
        <v>0</v>
      </c>
      <c r="F169" s="280">
        <v>0.41800135637174801</v>
      </c>
      <c r="G169" s="280">
        <v>0.58199864362825204</v>
      </c>
      <c r="H169" s="458">
        <f>VLOOKUP(B:B,'[1]2020年学前提前下达资金测算 (2)'!C$1:D$65536,2,0)</f>
        <v>0</v>
      </c>
      <c r="I169" s="458">
        <f>VLOOKUP(B:B,'[1]2020年学前提前下达资金测算 (2)'!C$1:E$65536,3,0)</f>
        <v>1</v>
      </c>
      <c r="J169" s="458">
        <f>VLOOKUP(B:B,'[1]2020年学前提前下达资金测算 (2)'!C$1:F$65536,4,0)</f>
        <v>0</v>
      </c>
      <c r="K169" s="459">
        <v>0</v>
      </c>
      <c r="L169" s="448">
        <v>0</v>
      </c>
      <c r="M169" s="459">
        <v>0</v>
      </c>
      <c r="N169" s="459">
        <v>0</v>
      </c>
      <c r="O169" s="459">
        <v>0</v>
      </c>
      <c r="P169" s="460"/>
      <c r="Q169" s="460"/>
      <c r="R169" s="431"/>
      <c r="S169" s="459"/>
      <c r="T169" s="460">
        <v>0</v>
      </c>
      <c r="U169" s="429"/>
    </row>
    <row r="170" spans="1:21" s="430" customFormat="1" ht="20.100000000000001" customHeight="1">
      <c r="A170" s="536"/>
      <c r="B170" s="284" t="s">
        <v>241</v>
      </c>
      <c r="C170" s="415">
        <v>17467</v>
      </c>
      <c r="D170" s="461">
        <v>0.15</v>
      </c>
      <c r="E170" s="457">
        <v>2620</v>
      </c>
      <c r="F170" s="280">
        <v>0.41800135637174801</v>
      </c>
      <c r="G170" s="280">
        <v>0.58199864362825204</v>
      </c>
      <c r="H170" s="458">
        <f>VLOOKUP(B:B,'[1]2020年学前提前下达资金测算 (2)'!C$1:D$65536,2,0)</f>
        <v>0.8</v>
      </c>
      <c r="I170" s="458">
        <f>VLOOKUP(B:B,'[1]2020年学前提前下达资金测算 (2)'!C$1:E$65536,3,0)</f>
        <v>0</v>
      </c>
      <c r="J170" s="458">
        <f>VLOOKUP(B:B,'[1]2020年学前提前下达资金测算 (2)'!C$1:F$65536,4,0)</f>
        <v>0.2</v>
      </c>
      <c r="K170" s="459">
        <v>262</v>
      </c>
      <c r="L170" s="448">
        <v>109.5</v>
      </c>
      <c r="M170" s="459">
        <v>122</v>
      </c>
      <c r="N170" s="459">
        <v>0</v>
      </c>
      <c r="O170" s="459">
        <v>30.5</v>
      </c>
      <c r="P170" s="460">
        <v>231.5</v>
      </c>
      <c r="Q170" s="460">
        <v>197</v>
      </c>
      <c r="R170" s="431">
        <v>105</v>
      </c>
      <c r="S170" s="459">
        <v>92</v>
      </c>
      <c r="T170" s="460">
        <v>34.5</v>
      </c>
      <c r="U170" s="429"/>
    </row>
    <row r="171" spans="1:21" s="430" customFormat="1" ht="20.100000000000001" customHeight="1">
      <c r="A171" s="536"/>
      <c r="B171" s="284" t="s">
        <v>243</v>
      </c>
      <c r="C171" s="415">
        <v>9139</v>
      </c>
      <c r="D171" s="461">
        <v>0.15</v>
      </c>
      <c r="E171" s="457">
        <v>1371</v>
      </c>
      <c r="F171" s="280">
        <v>0.41800135637174801</v>
      </c>
      <c r="G171" s="280">
        <v>0.58199864362825204</v>
      </c>
      <c r="H171" s="458">
        <f>VLOOKUP(B:B,'[1]2020年学前提前下达资金测算 (2)'!C$1:D$65536,2,0)</f>
        <v>0.8</v>
      </c>
      <c r="I171" s="458">
        <f>VLOOKUP(B:B,'[1]2020年学前提前下达资金测算 (2)'!C$1:E$65536,3,0)</f>
        <v>0</v>
      </c>
      <c r="J171" s="458">
        <f>VLOOKUP(B:B,'[1]2020年学前提前下达资金测算 (2)'!C$1:F$65536,4,0)</f>
        <v>0.2</v>
      </c>
      <c r="K171" s="459">
        <v>137.1</v>
      </c>
      <c r="L171" s="448">
        <v>57.3</v>
      </c>
      <c r="M171" s="459">
        <v>63.8</v>
      </c>
      <c r="N171" s="459">
        <v>0</v>
      </c>
      <c r="O171" s="459">
        <v>16</v>
      </c>
      <c r="P171" s="460">
        <v>121.1</v>
      </c>
      <c r="Q171" s="460">
        <v>106</v>
      </c>
      <c r="R171" s="431">
        <v>57</v>
      </c>
      <c r="S171" s="459">
        <v>49</v>
      </c>
      <c r="T171" s="460">
        <v>15.099999999999994</v>
      </c>
      <c r="U171" s="429">
        <v>0.26430553720100403</v>
      </c>
    </row>
    <row r="172" spans="1:21" s="430" customFormat="1" ht="20.100000000000001" customHeight="1">
      <c r="A172" s="536"/>
      <c r="B172" s="284" t="s">
        <v>244</v>
      </c>
      <c r="C172" s="415">
        <v>14193</v>
      </c>
      <c r="D172" s="461">
        <v>0.15</v>
      </c>
      <c r="E172" s="457">
        <v>2129</v>
      </c>
      <c r="F172" s="280">
        <v>0.41800135637174801</v>
      </c>
      <c r="G172" s="280">
        <v>0.58199864362825204</v>
      </c>
      <c r="H172" s="458">
        <f>VLOOKUP(B:B,'[1]2020年学前提前下达资金测算 (2)'!C$1:D$65536,2,0)</f>
        <v>0.8</v>
      </c>
      <c r="I172" s="458">
        <f>VLOOKUP(B:B,'[1]2020年学前提前下达资金测算 (2)'!C$1:E$65536,3,0)</f>
        <v>0</v>
      </c>
      <c r="J172" s="458">
        <f>VLOOKUP(B:B,'[1]2020年学前提前下达资金测算 (2)'!C$1:F$65536,4,0)</f>
        <v>0.2</v>
      </c>
      <c r="K172" s="459">
        <v>212.9</v>
      </c>
      <c r="L172" s="448">
        <v>89</v>
      </c>
      <c r="M172" s="459">
        <v>99.1</v>
      </c>
      <c r="N172" s="459">
        <v>0</v>
      </c>
      <c r="O172" s="459">
        <v>24.8</v>
      </c>
      <c r="P172" s="460">
        <v>188.1</v>
      </c>
      <c r="Q172" s="460">
        <v>163</v>
      </c>
      <c r="R172" s="431">
        <v>88</v>
      </c>
      <c r="S172" s="459">
        <v>75</v>
      </c>
      <c r="T172" s="460">
        <v>25.099999999999994</v>
      </c>
      <c r="U172" s="429">
        <v>0.26430553720100403</v>
      </c>
    </row>
    <row r="173" spans="1:21" s="430" customFormat="1" ht="20.100000000000001" customHeight="1">
      <c r="A173" s="536"/>
      <c r="B173" s="284" t="s">
        <v>245</v>
      </c>
      <c r="C173" s="415">
        <v>9959</v>
      </c>
      <c r="D173" s="461">
        <v>0.15</v>
      </c>
      <c r="E173" s="457">
        <v>1494</v>
      </c>
      <c r="F173" s="280">
        <v>0.41800135637174801</v>
      </c>
      <c r="G173" s="280">
        <v>0.58199864362825204</v>
      </c>
      <c r="H173" s="458">
        <f>VLOOKUP(B:B,'[1]2020年学前提前下达资金测算 (2)'!C$1:D$65536,2,0)</f>
        <v>0.8</v>
      </c>
      <c r="I173" s="458">
        <f>VLOOKUP(B:B,'[1]2020年学前提前下达资金测算 (2)'!C$1:E$65536,3,0)</f>
        <v>0</v>
      </c>
      <c r="J173" s="458">
        <f>VLOOKUP(B:B,'[1]2020年学前提前下达资金测算 (2)'!C$1:F$65536,4,0)</f>
        <v>0.2</v>
      </c>
      <c r="K173" s="459">
        <v>149.4</v>
      </c>
      <c r="L173" s="448">
        <v>62.4</v>
      </c>
      <c r="M173" s="459">
        <v>69.599999999999994</v>
      </c>
      <c r="N173" s="459">
        <v>0</v>
      </c>
      <c r="O173" s="459">
        <v>17.399999999999999</v>
      </c>
      <c r="P173" s="460">
        <v>132</v>
      </c>
      <c r="Q173" s="460">
        <v>120</v>
      </c>
      <c r="R173" s="431">
        <v>64</v>
      </c>
      <c r="S173" s="459">
        <v>56</v>
      </c>
      <c r="T173" s="460">
        <v>12</v>
      </c>
      <c r="U173" s="429">
        <v>0.26430553720100403</v>
      </c>
    </row>
    <row r="174" spans="1:21" s="430" customFormat="1" ht="20.100000000000001" customHeight="1">
      <c r="A174" s="536"/>
      <c r="B174" s="284" t="s">
        <v>246</v>
      </c>
      <c r="C174" s="415">
        <v>7350</v>
      </c>
      <c r="D174" s="461">
        <v>0.15</v>
      </c>
      <c r="E174" s="457">
        <v>1103</v>
      </c>
      <c r="F174" s="280">
        <v>0.41800135637174801</v>
      </c>
      <c r="G174" s="280">
        <v>0.58199864362825204</v>
      </c>
      <c r="H174" s="458">
        <f>VLOOKUP(B:B,'[1]2020年学前提前下达资金测算 (2)'!C$1:D$65536,2,0)</f>
        <v>0.8</v>
      </c>
      <c r="I174" s="458">
        <f>VLOOKUP(B:B,'[1]2020年学前提前下达资金测算 (2)'!C$1:E$65536,3,0)</f>
        <v>0</v>
      </c>
      <c r="J174" s="458">
        <f>VLOOKUP(B:B,'[1]2020年学前提前下达资金测算 (2)'!C$1:F$65536,4,0)</f>
        <v>0.2</v>
      </c>
      <c r="K174" s="459">
        <v>110.30000000000001</v>
      </c>
      <c r="L174" s="448">
        <v>46.1</v>
      </c>
      <c r="M174" s="459">
        <v>51.4</v>
      </c>
      <c r="N174" s="459">
        <v>0</v>
      </c>
      <c r="O174" s="459">
        <v>12.8</v>
      </c>
      <c r="P174" s="460">
        <v>97.5</v>
      </c>
      <c r="Q174" s="460">
        <v>91</v>
      </c>
      <c r="R174" s="431">
        <v>49</v>
      </c>
      <c r="S174" s="459">
        <v>42</v>
      </c>
      <c r="T174" s="460">
        <v>6.5</v>
      </c>
      <c r="U174" s="429">
        <v>0.26430553720100403</v>
      </c>
    </row>
    <row r="175" spans="1:21" s="430" customFormat="1" ht="20.100000000000001" customHeight="1">
      <c r="A175" s="536"/>
      <c r="B175" s="284" t="s">
        <v>247</v>
      </c>
      <c r="C175" s="415">
        <v>3823</v>
      </c>
      <c r="D175" s="461">
        <v>0.15</v>
      </c>
      <c r="E175" s="457">
        <v>573</v>
      </c>
      <c r="F175" s="280">
        <v>0.41800135637174801</v>
      </c>
      <c r="G175" s="280">
        <v>0.58199864362825204</v>
      </c>
      <c r="H175" s="458">
        <f>VLOOKUP(B:B,'[1]2020年学前提前下达资金测算 (2)'!C$1:D$65536,2,0)</f>
        <v>0.8</v>
      </c>
      <c r="I175" s="458">
        <f>VLOOKUP(B:B,'[1]2020年学前提前下达资金测算 (2)'!C$1:E$65536,3,0)</f>
        <v>0</v>
      </c>
      <c r="J175" s="458">
        <f>VLOOKUP(B:B,'[1]2020年学前提前下达资金测算 (2)'!C$1:F$65536,4,0)</f>
        <v>0.2</v>
      </c>
      <c r="K175" s="459">
        <v>57.300000000000004</v>
      </c>
      <c r="L175" s="448">
        <v>24</v>
      </c>
      <c r="M175" s="459">
        <v>26.7</v>
      </c>
      <c r="N175" s="459">
        <v>0</v>
      </c>
      <c r="O175" s="459">
        <v>6.6</v>
      </c>
      <c r="P175" s="460">
        <v>50.7</v>
      </c>
      <c r="Q175" s="460">
        <v>42</v>
      </c>
      <c r="R175" s="431">
        <v>23</v>
      </c>
      <c r="S175" s="459">
        <v>19</v>
      </c>
      <c r="T175" s="460">
        <v>8.7000000000000028</v>
      </c>
      <c r="U175" s="429">
        <v>0.26430553720100403</v>
      </c>
    </row>
    <row r="176" spans="1:21" s="430" customFormat="1" ht="20.100000000000001" customHeight="1">
      <c r="A176" s="536"/>
      <c r="B176" s="284" t="s">
        <v>248</v>
      </c>
      <c r="C176" s="415">
        <v>18401</v>
      </c>
      <c r="D176" s="461">
        <v>0.15</v>
      </c>
      <c r="E176" s="457">
        <v>2760</v>
      </c>
      <c r="F176" s="280">
        <v>0.41800135637174801</v>
      </c>
      <c r="G176" s="280">
        <v>0.58199864362825204</v>
      </c>
      <c r="H176" s="458">
        <f>VLOOKUP(B:B,'[1]2020年学前提前下达资金测算 (2)'!C$1:D$65536,2,0)</f>
        <v>0.8</v>
      </c>
      <c r="I176" s="458">
        <f>VLOOKUP(B:B,'[1]2020年学前提前下达资金测算 (2)'!C$1:E$65536,3,0)</f>
        <v>0</v>
      </c>
      <c r="J176" s="458">
        <f>VLOOKUP(B:B,'[1]2020年学前提前下达资金测算 (2)'!C$1:F$65536,4,0)</f>
        <v>0.2</v>
      </c>
      <c r="K176" s="459">
        <v>276</v>
      </c>
      <c r="L176" s="448">
        <v>115.4</v>
      </c>
      <c r="M176" s="459">
        <v>128.5</v>
      </c>
      <c r="N176" s="459">
        <v>0</v>
      </c>
      <c r="O176" s="459">
        <v>32.1</v>
      </c>
      <c r="P176" s="460">
        <v>243.9</v>
      </c>
      <c r="Q176" s="460">
        <v>222</v>
      </c>
      <c r="R176" s="431">
        <v>119</v>
      </c>
      <c r="S176" s="459">
        <v>103</v>
      </c>
      <c r="T176" s="460">
        <v>21.900000000000006</v>
      </c>
      <c r="U176" s="429">
        <v>0.26430553720100403</v>
      </c>
    </row>
    <row r="177" spans="1:21" s="430" customFormat="1" ht="20.100000000000001" customHeight="1">
      <c r="A177" s="536"/>
      <c r="B177" s="284" t="s">
        <v>249</v>
      </c>
      <c r="C177" s="415">
        <v>19803</v>
      </c>
      <c r="D177" s="461">
        <v>0.15</v>
      </c>
      <c r="E177" s="457">
        <v>2970</v>
      </c>
      <c r="F177" s="280">
        <v>0.41800135637174801</v>
      </c>
      <c r="G177" s="280">
        <v>0.58199864362825204</v>
      </c>
      <c r="H177" s="458">
        <f>VLOOKUP(B:B,'[1]2020年学前提前下达资金测算 (2)'!C$1:D$65536,2,0)</f>
        <v>0.8</v>
      </c>
      <c r="I177" s="458">
        <f>VLOOKUP(B:B,'[1]2020年学前提前下达资金测算 (2)'!C$1:E$65536,3,0)</f>
        <v>0</v>
      </c>
      <c r="J177" s="458">
        <f>VLOOKUP(B:B,'[1]2020年学前提前下达资金测算 (2)'!C$1:F$65536,4,0)</f>
        <v>0.2</v>
      </c>
      <c r="K177" s="459">
        <v>297</v>
      </c>
      <c r="L177" s="448">
        <v>124.1</v>
      </c>
      <c r="M177" s="459">
        <v>138.30000000000001</v>
      </c>
      <c r="N177" s="459">
        <v>0</v>
      </c>
      <c r="O177" s="459">
        <v>34.6</v>
      </c>
      <c r="P177" s="460">
        <v>262.39999999999998</v>
      </c>
      <c r="Q177" s="460">
        <v>249</v>
      </c>
      <c r="R177" s="431">
        <v>133</v>
      </c>
      <c r="S177" s="459">
        <v>116</v>
      </c>
      <c r="T177" s="460">
        <v>13.399999999999977</v>
      </c>
      <c r="U177" s="429">
        <v>0.26430553720100403</v>
      </c>
    </row>
  </sheetData>
  <mergeCells count="26">
    <mergeCell ref="A2:T3"/>
    <mergeCell ref="A4:A5"/>
    <mergeCell ref="B4:B5"/>
    <mergeCell ref="C4:C5"/>
    <mergeCell ref="D4:D5"/>
    <mergeCell ref="E4:E5"/>
    <mergeCell ref="F4:J4"/>
    <mergeCell ref="K4:O4"/>
    <mergeCell ref="P4:P5"/>
    <mergeCell ref="A40:A54"/>
    <mergeCell ref="Q4:S4"/>
    <mergeCell ref="T4:T5"/>
    <mergeCell ref="A7:B7"/>
    <mergeCell ref="A8:A19"/>
    <mergeCell ref="A20:A31"/>
    <mergeCell ref="A32:A39"/>
    <mergeCell ref="A130:A143"/>
    <mergeCell ref="A144:A151"/>
    <mergeCell ref="A152:A167"/>
    <mergeCell ref="A168:A177"/>
    <mergeCell ref="A55:A69"/>
    <mergeCell ref="A70:A82"/>
    <mergeCell ref="A83:A96"/>
    <mergeCell ref="A97:A103"/>
    <mergeCell ref="A104:A113"/>
    <mergeCell ref="A114:A129"/>
  </mergeCells>
  <phoneticPr fontId="10" type="noConversion"/>
  <conditionalFormatting sqref="B9:B29">
    <cfRule type="duplicateValues" dxfId="2" priority="3"/>
  </conditionalFormatting>
  <conditionalFormatting sqref="B30:B177">
    <cfRule type="duplicateValues" dxfId="1" priority="4"/>
  </conditionalFormatting>
  <pageMargins left="0.70866141732283472" right="0.70866141732283472" top="0.74803149606299213" bottom="0.74803149606299213" header="0.31496062992125984" footer="0.31496062992125984"/>
  <pageSetup paperSize="9" scale="7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8"/>
  <sheetViews>
    <sheetView zoomScale="115" zoomScaleNormal="115" workbookViewId="0">
      <pane xSplit="2" ySplit="9" topLeftCell="C10" activePane="bottomRight" state="frozen"/>
      <selection pane="topRight" activeCell="C1" sqref="C1"/>
      <selection pane="bottomLeft" activeCell="A13" sqref="A13"/>
      <selection pane="bottomRight" activeCell="M10" sqref="M10"/>
    </sheetView>
  </sheetViews>
  <sheetFormatPr defaultColWidth="9" defaultRowHeight="14.25"/>
  <cols>
    <col min="1" max="1" width="20.125" style="206" customWidth="1"/>
    <col min="2" max="2" width="5.625" style="236" customWidth="1"/>
    <col min="3" max="3" width="5.75" style="236" customWidth="1"/>
    <col min="4" max="4" width="5.625" style="236" customWidth="1"/>
    <col min="5" max="9" width="4.375" style="237" customWidth="1"/>
    <col min="10" max="17" width="9.625" style="237" customWidth="1"/>
    <col min="18" max="20" width="9.625" style="206" customWidth="1"/>
    <col min="21" max="16384" width="9" style="206"/>
  </cols>
  <sheetData>
    <row r="1" spans="1:20">
      <c r="A1" s="235" t="s">
        <v>371</v>
      </c>
    </row>
    <row r="2" spans="1:20" ht="18" customHeight="1">
      <c r="A2" s="553" t="s">
        <v>429</v>
      </c>
      <c r="B2" s="553"/>
      <c r="C2" s="553"/>
      <c r="D2" s="553"/>
      <c r="E2" s="553"/>
      <c r="F2" s="553"/>
      <c r="G2" s="553"/>
      <c r="H2" s="553"/>
      <c r="I2" s="553"/>
      <c r="J2" s="553"/>
      <c r="K2" s="553"/>
      <c r="L2" s="553"/>
      <c r="M2" s="553"/>
      <c r="N2" s="553"/>
      <c r="O2" s="553"/>
      <c r="P2" s="553"/>
      <c r="Q2" s="553"/>
      <c r="R2" s="553"/>
      <c r="S2" s="553"/>
      <c r="T2" s="553"/>
    </row>
    <row r="3" spans="1:20" ht="30" customHeight="1">
      <c r="A3" s="553"/>
      <c r="B3" s="553"/>
      <c r="C3" s="553"/>
      <c r="D3" s="553"/>
      <c r="E3" s="553"/>
      <c r="F3" s="553"/>
      <c r="G3" s="553"/>
      <c r="H3" s="553"/>
      <c r="I3" s="553"/>
      <c r="J3" s="553"/>
      <c r="K3" s="553"/>
      <c r="L3" s="553"/>
      <c r="M3" s="553"/>
      <c r="N3" s="553"/>
      <c r="O3" s="553"/>
      <c r="P3" s="553"/>
      <c r="Q3" s="553"/>
      <c r="R3" s="553"/>
      <c r="S3" s="553"/>
      <c r="T3" s="553"/>
    </row>
    <row r="4" spans="1:20" ht="21.95" customHeight="1">
      <c r="A4" s="209"/>
      <c r="B4" s="238"/>
      <c r="C4" s="238"/>
      <c r="D4" s="238"/>
      <c r="E4" s="239"/>
      <c r="F4" s="239"/>
      <c r="G4" s="239"/>
      <c r="H4" s="239"/>
      <c r="I4" s="239"/>
      <c r="J4" s="239"/>
      <c r="K4" s="239"/>
      <c r="L4" s="239"/>
      <c r="M4" s="239"/>
      <c r="N4" s="239"/>
      <c r="O4" s="239"/>
      <c r="P4" s="239"/>
      <c r="R4" s="240" t="s">
        <v>291</v>
      </c>
    </row>
    <row r="5" spans="1:20" ht="23.1" customHeight="1">
      <c r="A5" s="554" t="s">
        <v>62</v>
      </c>
      <c r="B5" s="551" t="s">
        <v>292</v>
      </c>
      <c r="C5" s="551"/>
      <c r="D5" s="551"/>
      <c r="E5" s="548" t="s">
        <v>69</v>
      </c>
      <c r="F5" s="548"/>
      <c r="G5" s="548"/>
      <c r="H5" s="548"/>
      <c r="I5" s="548"/>
      <c r="J5" s="547" t="s">
        <v>293</v>
      </c>
      <c r="K5" s="547"/>
      <c r="L5" s="547"/>
      <c r="M5" s="547"/>
      <c r="N5" s="555" t="s">
        <v>294</v>
      </c>
      <c r="O5" s="555"/>
      <c r="P5" s="555"/>
      <c r="Q5" s="556" t="s">
        <v>295</v>
      </c>
      <c r="R5" s="556" t="s">
        <v>296</v>
      </c>
      <c r="S5" s="556" t="s">
        <v>372</v>
      </c>
      <c r="T5" s="556" t="s">
        <v>257</v>
      </c>
    </row>
    <row r="6" spans="1:20" ht="23.1" customHeight="1">
      <c r="A6" s="554"/>
      <c r="B6" s="551" t="s">
        <v>80</v>
      </c>
      <c r="C6" s="551" t="s">
        <v>81</v>
      </c>
      <c r="D6" s="551" t="s">
        <v>82</v>
      </c>
      <c r="E6" s="547" t="s">
        <v>84</v>
      </c>
      <c r="F6" s="547" t="s">
        <v>92</v>
      </c>
      <c r="G6" s="547" t="s">
        <v>85</v>
      </c>
      <c r="H6" s="547" t="s">
        <v>297</v>
      </c>
      <c r="I6" s="547" t="s">
        <v>298</v>
      </c>
      <c r="J6" s="547" t="s">
        <v>83</v>
      </c>
      <c r="K6" s="547" t="s">
        <v>84</v>
      </c>
      <c r="L6" s="547" t="s">
        <v>85</v>
      </c>
      <c r="M6" s="547" t="s">
        <v>88</v>
      </c>
      <c r="N6" s="549" t="s">
        <v>83</v>
      </c>
      <c r="O6" s="550" t="s">
        <v>84</v>
      </c>
      <c r="P6" s="550" t="s">
        <v>85</v>
      </c>
      <c r="Q6" s="557"/>
      <c r="R6" s="557"/>
      <c r="S6" s="557"/>
      <c r="T6" s="557"/>
    </row>
    <row r="7" spans="1:20" ht="27" customHeight="1">
      <c r="A7" s="554"/>
      <c r="B7" s="552"/>
      <c r="C7" s="552"/>
      <c r="D7" s="552"/>
      <c r="E7" s="548" t="s">
        <v>84</v>
      </c>
      <c r="F7" s="548" t="s">
        <v>92</v>
      </c>
      <c r="G7" s="548" t="s">
        <v>85</v>
      </c>
      <c r="H7" s="548" t="s">
        <v>86</v>
      </c>
      <c r="I7" s="548" t="s">
        <v>87</v>
      </c>
      <c r="J7" s="548"/>
      <c r="K7" s="548"/>
      <c r="L7" s="548"/>
      <c r="M7" s="547"/>
      <c r="N7" s="549"/>
      <c r="O7" s="550"/>
      <c r="P7" s="550"/>
      <c r="Q7" s="558"/>
      <c r="R7" s="558"/>
      <c r="S7" s="558"/>
      <c r="T7" s="558"/>
    </row>
    <row r="8" spans="1:20" hidden="1">
      <c r="A8" s="241" t="s">
        <v>299</v>
      </c>
      <c r="B8" s="242"/>
      <c r="C8" s="242"/>
      <c r="D8" s="242"/>
      <c r="E8" s="243"/>
      <c r="F8" s="243"/>
      <c r="G8" s="243"/>
      <c r="H8" s="243"/>
      <c r="I8" s="243"/>
      <c r="J8" s="244"/>
      <c r="K8" s="244"/>
      <c r="L8" s="244"/>
      <c r="M8" s="244"/>
      <c r="N8" s="245"/>
      <c r="O8" s="245">
        <v>10101</v>
      </c>
      <c r="P8" s="245">
        <v>2721</v>
      </c>
      <c r="Q8" s="244"/>
      <c r="R8" s="244"/>
      <c r="S8" s="244"/>
      <c r="T8" s="244"/>
    </row>
    <row r="9" spans="1:20" hidden="1">
      <c r="A9" s="241" t="s">
        <v>94</v>
      </c>
      <c r="B9" s="242"/>
      <c r="C9" s="242"/>
      <c r="D9" s="242"/>
      <c r="E9" s="243"/>
      <c r="F9" s="243"/>
      <c r="G9" s="243"/>
      <c r="H9" s="243"/>
      <c r="I9" s="243"/>
      <c r="J9" s="244"/>
      <c r="K9" s="244"/>
      <c r="L9" s="244"/>
      <c r="M9" s="244"/>
      <c r="N9" s="244"/>
      <c r="O9" s="244"/>
      <c r="P9" s="244"/>
      <c r="Q9" s="246"/>
      <c r="R9" s="246"/>
      <c r="S9" s="246"/>
      <c r="T9" s="246"/>
    </row>
    <row r="10" spans="1:20">
      <c r="A10" s="249" t="s">
        <v>100</v>
      </c>
      <c r="B10" s="250">
        <v>96715</v>
      </c>
      <c r="C10" s="250">
        <v>30266</v>
      </c>
      <c r="D10" s="250">
        <v>66449</v>
      </c>
      <c r="E10" s="251"/>
      <c r="F10" s="251"/>
      <c r="G10" s="251"/>
      <c r="H10" s="251"/>
      <c r="I10" s="251"/>
      <c r="J10" s="252">
        <f t="shared" ref="J10:S10" si="0">J11+J23+J31+J39+J50+J63+J75+J89+J96+J106+J120+J134+J143+J159</f>
        <v>16685.059999999998</v>
      </c>
      <c r="K10" s="252">
        <f t="shared" si="0"/>
        <v>12108.759999999998</v>
      </c>
      <c r="L10" s="252">
        <f t="shared" si="0"/>
        <v>3046.2599999999998</v>
      </c>
      <c r="M10" s="252">
        <f t="shared" si="0"/>
        <v>1530.04</v>
      </c>
      <c r="N10" s="251">
        <f t="shared" si="0"/>
        <v>12822</v>
      </c>
      <c r="O10" s="251">
        <f t="shared" si="0"/>
        <v>10101</v>
      </c>
      <c r="P10" s="251">
        <f t="shared" si="0"/>
        <v>2721</v>
      </c>
      <c r="Q10" s="251">
        <f t="shared" si="0"/>
        <v>2007.7599999999998</v>
      </c>
      <c r="R10" s="251">
        <f t="shared" si="0"/>
        <v>1182.0200000000002</v>
      </c>
      <c r="S10" s="251">
        <f t="shared" si="0"/>
        <v>-856.76</v>
      </c>
      <c r="T10" s="251"/>
    </row>
    <row r="11" spans="1:20">
      <c r="A11" s="249" t="s">
        <v>101</v>
      </c>
      <c r="B11" s="250">
        <v>3792</v>
      </c>
      <c r="C11" s="250">
        <v>1358</v>
      </c>
      <c r="D11" s="250">
        <v>2434</v>
      </c>
      <c r="E11" s="251"/>
      <c r="F11" s="251"/>
      <c r="G11" s="251"/>
      <c r="H11" s="251"/>
      <c r="I11" s="251"/>
      <c r="J11" s="251">
        <f t="shared" ref="J11:S11" si="1">SUM(J13:J22)</f>
        <v>661.04</v>
      </c>
      <c r="K11" s="251">
        <f t="shared" si="1"/>
        <v>412.51</v>
      </c>
      <c r="L11" s="251">
        <f t="shared" si="1"/>
        <v>96.79</v>
      </c>
      <c r="M11" s="251">
        <f t="shared" si="1"/>
        <v>151.73999999999998</v>
      </c>
      <c r="N11" s="251">
        <f t="shared" si="1"/>
        <v>437</v>
      </c>
      <c r="O11" s="251">
        <f t="shared" si="1"/>
        <v>337</v>
      </c>
      <c r="P11" s="251">
        <f t="shared" si="1"/>
        <v>100</v>
      </c>
      <c r="Q11" s="251">
        <f t="shared" si="1"/>
        <v>75.509999999999991</v>
      </c>
      <c r="R11" s="251">
        <f t="shared" si="1"/>
        <v>42.629999999999995</v>
      </c>
      <c r="S11" s="251">
        <f t="shared" si="1"/>
        <v>-45.839999999999989</v>
      </c>
      <c r="T11" s="251"/>
    </row>
    <row r="12" spans="1:20">
      <c r="A12" s="249" t="s">
        <v>102</v>
      </c>
      <c r="B12" s="250">
        <v>1368</v>
      </c>
      <c r="C12" s="250">
        <v>540</v>
      </c>
      <c r="D12" s="250">
        <v>828</v>
      </c>
      <c r="E12" s="251"/>
      <c r="F12" s="251"/>
      <c r="G12" s="251"/>
      <c r="H12" s="251"/>
      <c r="I12" s="251"/>
      <c r="J12" s="251">
        <f t="shared" ref="J12:S12" si="2">SUM(J13:J20)</f>
        <v>240.48000000000002</v>
      </c>
      <c r="K12" s="251">
        <f t="shared" si="2"/>
        <v>157.04999999999998</v>
      </c>
      <c r="L12" s="251">
        <f t="shared" si="2"/>
        <v>-1.0199999999999962</v>
      </c>
      <c r="M12" s="251">
        <f t="shared" si="2"/>
        <v>84.449999999999989</v>
      </c>
      <c r="N12" s="251">
        <f t="shared" si="2"/>
        <v>127</v>
      </c>
      <c r="O12" s="251">
        <f t="shared" si="2"/>
        <v>116</v>
      </c>
      <c r="P12" s="251">
        <f t="shared" si="2"/>
        <v>11</v>
      </c>
      <c r="Q12" s="251">
        <f t="shared" si="2"/>
        <v>41.04999999999999</v>
      </c>
      <c r="R12" s="251">
        <f t="shared" si="2"/>
        <v>4.43</v>
      </c>
      <c r="S12" s="251">
        <f t="shared" si="2"/>
        <v>-16.449999999999996</v>
      </c>
      <c r="T12" s="251"/>
    </row>
    <row r="13" spans="1:20">
      <c r="A13" s="253" t="s">
        <v>103</v>
      </c>
      <c r="B13" s="247">
        <v>510</v>
      </c>
      <c r="C13" s="247">
        <v>302</v>
      </c>
      <c r="D13" s="247">
        <v>208</v>
      </c>
      <c r="E13" s="254">
        <v>0.6</v>
      </c>
      <c r="F13" s="254">
        <v>0.4</v>
      </c>
      <c r="G13" s="254">
        <v>0</v>
      </c>
      <c r="H13" s="254">
        <v>1</v>
      </c>
      <c r="I13" s="254">
        <v>0</v>
      </c>
      <c r="J13" s="196">
        <v>93.68</v>
      </c>
      <c r="K13" s="196">
        <v>56.21</v>
      </c>
      <c r="L13" s="196">
        <v>0</v>
      </c>
      <c r="M13" s="196">
        <v>37.47</v>
      </c>
      <c r="N13" s="197">
        <v>41</v>
      </c>
      <c r="O13" s="196">
        <v>41</v>
      </c>
      <c r="P13" s="196">
        <v>0</v>
      </c>
      <c r="Q13" s="248">
        <v>15.21</v>
      </c>
      <c r="R13" s="248">
        <v>0</v>
      </c>
      <c r="S13" s="248">
        <v>0</v>
      </c>
      <c r="T13" s="248"/>
    </row>
    <row r="14" spans="1:20">
      <c r="A14" s="253" t="s">
        <v>104</v>
      </c>
      <c r="B14" s="247">
        <v>374</v>
      </c>
      <c r="C14" s="247">
        <v>124</v>
      </c>
      <c r="D14" s="247">
        <v>250</v>
      </c>
      <c r="E14" s="254">
        <v>0.6</v>
      </c>
      <c r="F14" s="254">
        <v>0.4</v>
      </c>
      <c r="G14" s="196">
        <v>0.2</v>
      </c>
      <c r="H14" s="196">
        <v>0.8</v>
      </c>
      <c r="I14" s="196"/>
      <c r="J14" s="196">
        <v>64.8</v>
      </c>
      <c r="K14" s="196">
        <v>50.62</v>
      </c>
      <c r="L14" s="196">
        <v>-6.5599999999999969</v>
      </c>
      <c r="M14" s="196">
        <v>20.74</v>
      </c>
      <c r="N14" s="197">
        <v>41</v>
      </c>
      <c r="O14" s="196">
        <v>36</v>
      </c>
      <c r="P14" s="196">
        <v>5</v>
      </c>
      <c r="Q14" s="248">
        <v>14.62</v>
      </c>
      <c r="R14" s="248">
        <v>2.1</v>
      </c>
      <c r="S14" s="248">
        <v>-13.659999999999997</v>
      </c>
      <c r="T14" s="248"/>
    </row>
    <row r="15" spans="1:20">
      <c r="A15" s="253" t="s">
        <v>107</v>
      </c>
      <c r="B15" s="247">
        <v>320</v>
      </c>
      <c r="C15" s="247">
        <v>114</v>
      </c>
      <c r="D15" s="247">
        <v>206</v>
      </c>
      <c r="E15" s="254">
        <v>0.6</v>
      </c>
      <c r="F15" s="254">
        <v>0.4</v>
      </c>
      <c r="G15" s="196">
        <v>0.2</v>
      </c>
      <c r="H15" s="196">
        <v>0.8</v>
      </c>
      <c r="I15" s="196"/>
      <c r="J15" s="196">
        <v>55.760000000000005</v>
      </c>
      <c r="K15" s="196">
        <v>34.1</v>
      </c>
      <c r="L15" s="196">
        <v>3.8200000000000012</v>
      </c>
      <c r="M15" s="196">
        <v>17.84</v>
      </c>
      <c r="N15" s="197">
        <v>31</v>
      </c>
      <c r="O15" s="196">
        <v>27</v>
      </c>
      <c r="P15" s="196">
        <v>4</v>
      </c>
      <c r="Q15" s="248">
        <v>7.1</v>
      </c>
      <c r="R15" s="248">
        <v>1.58</v>
      </c>
      <c r="S15" s="248">
        <v>-1.7599999999999989</v>
      </c>
      <c r="T15" s="248"/>
    </row>
    <row r="16" spans="1:20">
      <c r="A16" s="255" t="s">
        <v>108</v>
      </c>
      <c r="B16" s="247">
        <v>9</v>
      </c>
      <c r="C16" s="247">
        <v>0</v>
      </c>
      <c r="D16" s="247">
        <v>9</v>
      </c>
      <c r="E16" s="254">
        <v>0.6</v>
      </c>
      <c r="F16" s="254">
        <v>0.4</v>
      </c>
      <c r="G16" s="196">
        <v>0.2</v>
      </c>
      <c r="H16" s="196">
        <v>0.8</v>
      </c>
      <c r="I16" s="196"/>
      <c r="J16" s="196">
        <v>1.44</v>
      </c>
      <c r="K16" s="196">
        <v>0.85</v>
      </c>
      <c r="L16" s="196">
        <v>0.12999999999999998</v>
      </c>
      <c r="M16" s="196">
        <v>0.46</v>
      </c>
      <c r="N16" s="197">
        <v>1</v>
      </c>
      <c r="O16" s="196">
        <v>1</v>
      </c>
      <c r="P16" s="196">
        <v>0</v>
      </c>
      <c r="Q16" s="248">
        <v>-0.15</v>
      </c>
      <c r="R16" s="248">
        <v>0.05</v>
      </c>
      <c r="S16" s="248">
        <v>7.9999999999999974E-2</v>
      </c>
      <c r="T16" s="248"/>
    </row>
    <row r="17" spans="1:20">
      <c r="A17" s="255" t="s">
        <v>109</v>
      </c>
      <c r="B17" s="247">
        <v>55</v>
      </c>
      <c r="C17" s="247">
        <v>0</v>
      </c>
      <c r="D17" s="247">
        <v>55</v>
      </c>
      <c r="E17" s="254">
        <v>0.6</v>
      </c>
      <c r="F17" s="254">
        <v>0.4</v>
      </c>
      <c r="G17" s="196">
        <v>0.2</v>
      </c>
      <c r="H17" s="196">
        <v>0.8</v>
      </c>
      <c r="I17" s="196"/>
      <c r="J17" s="196">
        <v>8.8000000000000007</v>
      </c>
      <c r="K17" s="196">
        <v>5.41</v>
      </c>
      <c r="L17" s="196">
        <v>0.57000000000000028</v>
      </c>
      <c r="M17" s="196">
        <v>2.82</v>
      </c>
      <c r="N17" s="197">
        <v>5</v>
      </c>
      <c r="O17" s="197">
        <v>4</v>
      </c>
      <c r="P17" s="197">
        <v>1</v>
      </c>
      <c r="Q17" s="248">
        <v>1.41</v>
      </c>
      <c r="R17" s="248">
        <v>0.23</v>
      </c>
      <c r="S17" s="248">
        <v>-0.6599999999999997</v>
      </c>
      <c r="T17" s="248"/>
    </row>
    <row r="18" spans="1:20">
      <c r="A18" s="253" t="s">
        <v>110</v>
      </c>
      <c r="B18" s="247">
        <v>28</v>
      </c>
      <c r="C18" s="247">
        <v>0</v>
      </c>
      <c r="D18" s="247">
        <v>28</v>
      </c>
      <c r="E18" s="254">
        <v>0.6</v>
      </c>
      <c r="F18" s="254">
        <v>0.4</v>
      </c>
      <c r="G18" s="196">
        <v>0.2</v>
      </c>
      <c r="H18" s="196">
        <v>0.8</v>
      </c>
      <c r="I18" s="196"/>
      <c r="J18" s="196">
        <v>4.4799999999999995</v>
      </c>
      <c r="K18" s="196">
        <v>2.76</v>
      </c>
      <c r="L18" s="196">
        <v>0.28999999999999981</v>
      </c>
      <c r="M18" s="196">
        <v>1.43</v>
      </c>
      <c r="N18" s="197">
        <v>2</v>
      </c>
      <c r="O18" s="196">
        <v>2</v>
      </c>
      <c r="P18" s="196">
        <v>0</v>
      </c>
      <c r="Q18" s="248">
        <v>0.76</v>
      </c>
      <c r="R18" s="248">
        <v>0.14000000000000001</v>
      </c>
      <c r="S18" s="248">
        <v>0.1499999999999998</v>
      </c>
      <c r="T18" s="248"/>
    </row>
    <row r="19" spans="1:20">
      <c r="A19" s="253" t="s">
        <v>111</v>
      </c>
      <c r="B19" s="247">
        <v>57</v>
      </c>
      <c r="C19" s="247">
        <v>0</v>
      </c>
      <c r="D19" s="247">
        <v>57</v>
      </c>
      <c r="E19" s="254">
        <v>0.6</v>
      </c>
      <c r="F19" s="254">
        <v>0.4</v>
      </c>
      <c r="G19" s="196">
        <v>0.2</v>
      </c>
      <c r="H19" s="196">
        <v>0.8</v>
      </c>
      <c r="I19" s="196"/>
      <c r="J19" s="196">
        <v>9.1199999999999992</v>
      </c>
      <c r="K19" s="196">
        <v>5.62</v>
      </c>
      <c r="L19" s="196">
        <v>0.57999999999999963</v>
      </c>
      <c r="M19" s="196">
        <v>2.92</v>
      </c>
      <c r="N19" s="197">
        <v>5</v>
      </c>
      <c r="O19" s="196">
        <v>4</v>
      </c>
      <c r="P19" s="196">
        <v>1</v>
      </c>
      <c r="Q19" s="248">
        <v>1.62</v>
      </c>
      <c r="R19" s="248">
        <v>0.25</v>
      </c>
      <c r="S19" s="248">
        <v>-0.67000000000000037</v>
      </c>
      <c r="T19" s="248"/>
    </row>
    <row r="20" spans="1:20">
      <c r="A20" s="253" t="s">
        <v>112</v>
      </c>
      <c r="B20" s="247">
        <v>15</v>
      </c>
      <c r="C20" s="247">
        <v>0</v>
      </c>
      <c r="D20" s="247">
        <v>15</v>
      </c>
      <c r="E20" s="254">
        <v>0.6</v>
      </c>
      <c r="F20" s="254">
        <v>0.4</v>
      </c>
      <c r="G20" s="196">
        <v>0.2</v>
      </c>
      <c r="H20" s="196">
        <v>0.8</v>
      </c>
      <c r="I20" s="196"/>
      <c r="J20" s="196">
        <v>2.4</v>
      </c>
      <c r="K20" s="196">
        <v>1.48</v>
      </c>
      <c r="L20" s="196">
        <v>0.14999999999999991</v>
      </c>
      <c r="M20" s="196">
        <v>0.77</v>
      </c>
      <c r="N20" s="197">
        <v>1</v>
      </c>
      <c r="O20" s="196">
        <v>1</v>
      </c>
      <c r="P20" s="196">
        <v>0</v>
      </c>
      <c r="Q20" s="248">
        <v>0.48</v>
      </c>
      <c r="R20" s="248">
        <v>0.08</v>
      </c>
      <c r="S20" s="248">
        <v>6.999999999999991E-2</v>
      </c>
      <c r="T20" s="248"/>
    </row>
    <row r="21" spans="1:20">
      <c r="A21" s="253" t="s">
        <v>113</v>
      </c>
      <c r="B21" s="247">
        <v>1268</v>
      </c>
      <c r="C21" s="247">
        <v>373</v>
      </c>
      <c r="D21" s="247">
        <v>895</v>
      </c>
      <c r="E21" s="254">
        <v>0.6</v>
      </c>
      <c r="F21" s="254">
        <v>0.4</v>
      </c>
      <c r="G21" s="196">
        <v>0.6</v>
      </c>
      <c r="H21" s="196">
        <v>0</v>
      </c>
      <c r="I21" s="196">
        <v>0.4</v>
      </c>
      <c r="J21" s="196">
        <v>217.79999999999998</v>
      </c>
      <c r="K21" s="196">
        <v>132.54</v>
      </c>
      <c r="L21" s="196">
        <v>50.410000000000011</v>
      </c>
      <c r="M21" s="196">
        <v>34.85</v>
      </c>
      <c r="N21" s="197">
        <v>157</v>
      </c>
      <c r="O21" s="196">
        <v>112</v>
      </c>
      <c r="P21" s="196">
        <v>45</v>
      </c>
      <c r="Q21" s="248">
        <v>20.54</v>
      </c>
      <c r="R21" s="248">
        <v>19.32</v>
      </c>
      <c r="S21" s="248">
        <v>-13.909999999999989</v>
      </c>
      <c r="T21" s="248"/>
    </row>
    <row r="22" spans="1:20" s="256" customFormat="1" ht="13.5">
      <c r="A22" s="253" t="s">
        <v>115</v>
      </c>
      <c r="B22" s="247">
        <v>1156</v>
      </c>
      <c r="C22" s="247">
        <v>445</v>
      </c>
      <c r="D22" s="247">
        <v>711</v>
      </c>
      <c r="E22" s="254">
        <v>0.6</v>
      </c>
      <c r="F22" s="254">
        <v>0.4</v>
      </c>
      <c r="G22" s="196">
        <v>0.6</v>
      </c>
      <c r="H22" s="196">
        <v>0</v>
      </c>
      <c r="I22" s="196">
        <v>0.4</v>
      </c>
      <c r="J22" s="196">
        <v>202.76</v>
      </c>
      <c r="K22" s="196">
        <v>122.92</v>
      </c>
      <c r="L22" s="196">
        <v>47.399999999999991</v>
      </c>
      <c r="M22" s="196">
        <v>32.44</v>
      </c>
      <c r="N22" s="197">
        <v>153</v>
      </c>
      <c r="O22" s="196">
        <v>109</v>
      </c>
      <c r="P22" s="196">
        <v>44</v>
      </c>
      <c r="Q22" s="248">
        <v>13.92</v>
      </c>
      <c r="R22" s="248">
        <v>18.88</v>
      </c>
      <c r="S22" s="248">
        <v>-15.480000000000008</v>
      </c>
      <c r="T22" s="248"/>
    </row>
    <row r="23" spans="1:20" s="256" customFormat="1" ht="13.5">
      <c r="A23" s="249" t="s">
        <v>116</v>
      </c>
      <c r="B23" s="257">
        <v>2799</v>
      </c>
      <c r="C23" s="257">
        <v>1260</v>
      </c>
      <c r="D23" s="257">
        <v>1539</v>
      </c>
      <c r="E23" s="203"/>
      <c r="F23" s="203"/>
      <c r="G23" s="203"/>
      <c r="H23" s="203"/>
      <c r="I23" s="203"/>
      <c r="J23" s="203">
        <v>498.23</v>
      </c>
      <c r="K23" s="203">
        <v>348.48</v>
      </c>
      <c r="L23" s="203">
        <v>86.75</v>
      </c>
      <c r="M23" s="203">
        <v>62.999999999999993</v>
      </c>
      <c r="N23" s="203">
        <v>352</v>
      </c>
      <c r="O23" s="203">
        <v>279</v>
      </c>
      <c r="P23" s="203">
        <v>73</v>
      </c>
      <c r="Q23" s="203">
        <v>69.47999999999999</v>
      </c>
      <c r="R23" s="203">
        <v>31.81</v>
      </c>
      <c r="S23" s="203">
        <v>-18.059999999999995</v>
      </c>
      <c r="T23" s="203"/>
    </row>
    <row r="24" spans="1:20">
      <c r="A24" s="249" t="s">
        <v>102</v>
      </c>
      <c r="B24" s="257">
        <v>309</v>
      </c>
      <c r="C24" s="257">
        <v>231</v>
      </c>
      <c r="D24" s="257">
        <v>78</v>
      </c>
      <c r="E24" s="203"/>
      <c r="F24" s="203"/>
      <c r="G24" s="203"/>
      <c r="H24" s="203"/>
      <c r="I24" s="203"/>
      <c r="J24" s="203">
        <v>58.68</v>
      </c>
      <c r="K24" s="203">
        <v>35.21</v>
      </c>
      <c r="L24" s="203">
        <v>0</v>
      </c>
      <c r="M24" s="203">
        <v>23.47</v>
      </c>
      <c r="N24" s="203">
        <v>27</v>
      </c>
      <c r="O24" s="203">
        <v>27</v>
      </c>
      <c r="P24" s="203">
        <v>0</v>
      </c>
      <c r="Q24" s="203">
        <v>8.2100000000000009</v>
      </c>
      <c r="R24" s="203">
        <v>0</v>
      </c>
      <c r="S24" s="203">
        <v>0</v>
      </c>
      <c r="T24" s="203"/>
    </row>
    <row r="25" spans="1:20">
      <c r="A25" s="253" t="s">
        <v>117</v>
      </c>
      <c r="B25" s="247">
        <v>309</v>
      </c>
      <c r="C25" s="247">
        <v>231</v>
      </c>
      <c r="D25" s="247">
        <v>78</v>
      </c>
      <c r="E25" s="254">
        <v>0.6</v>
      </c>
      <c r="F25" s="254">
        <v>0.4</v>
      </c>
      <c r="G25" s="196">
        <v>0</v>
      </c>
      <c r="H25" s="196">
        <v>1</v>
      </c>
      <c r="I25" s="196">
        <v>0</v>
      </c>
      <c r="J25" s="196">
        <v>58.68</v>
      </c>
      <c r="K25" s="196">
        <v>35.21</v>
      </c>
      <c r="L25" s="196">
        <v>0</v>
      </c>
      <c r="M25" s="196">
        <v>23.47</v>
      </c>
      <c r="N25" s="197">
        <v>27</v>
      </c>
      <c r="O25" s="196">
        <v>27</v>
      </c>
      <c r="P25" s="196">
        <v>0</v>
      </c>
      <c r="Q25" s="248">
        <v>8.2100000000000009</v>
      </c>
      <c r="R25" s="248">
        <v>0</v>
      </c>
      <c r="S25" s="248">
        <v>0</v>
      </c>
      <c r="T25" s="248"/>
    </row>
    <row r="26" spans="1:20">
      <c r="A26" s="253" t="s">
        <v>13</v>
      </c>
      <c r="B26" s="247">
        <v>162</v>
      </c>
      <c r="C26" s="247">
        <v>33</v>
      </c>
      <c r="D26" s="247">
        <v>129</v>
      </c>
      <c r="E26" s="254">
        <v>0.6</v>
      </c>
      <c r="F26" s="254">
        <v>0.4</v>
      </c>
      <c r="G26" s="196">
        <v>0.65</v>
      </c>
      <c r="H26" s="196"/>
      <c r="I26" s="196">
        <v>0.35</v>
      </c>
      <c r="J26" s="196">
        <v>27.229999999999997</v>
      </c>
      <c r="K26" s="196">
        <v>16.47</v>
      </c>
      <c r="L26" s="196">
        <v>6.95</v>
      </c>
      <c r="M26" s="196">
        <v>3.81</v>
      </c>
      <c r="N26" s="197">
        <v>22</v>
      </c>
      <c r="O26" s="196">
        <v>15</v>
      </c>
      <c r="P26" s="196">
        <v>7</v>
      </c>
      <c r="Q26" s="248">
        <v>1.47</v>
      </c>
      <c r="R26" s="248">
        <v>2.9</v>
      </c>
      <c r="S26" s="248">
        <v>-2.9499999999999997</v>
      </c>
      <c r="T26" s="248"/>
    </row>
    <row r="27" spans="1:20">
      <c r="A27" s="253" t="s">
        <v>119</v>
      </c>
      <c r="B27" s="247">
        <v>527</v>
      </c>
      <c r="C27" s="247">
        <v>389</v>
      </c>
      <c r="D27" s="247">
        <v>138</v>
      </c>
      <c r="E27" s="254">
        <v>0.6</v>
      </c>
      <c r="F27" s="254">
        <v>0.4</v>
      </c>
      <c r="G27" s="196">
        <v>0.65</v>
      </c>
      <c r="H27" s="196">
        <v>0</v>
      </c>
      <c r="I27" s="196">
        <v>0.35</v>
      </c>
      <c r="J27" s="196">
        <v>99.88000000000001</v>
      </c>
      <c r="K27" s="196">
        <v>61.21</v>
      </c>
      <c r="L27" s="196">
        <v>24.689999999999998</v>
      </c>
      <c r="M27" s="196">
        <v>13.98</v>
      </c>
      <c r="N27" s="197">
        <v>67</v>
      </c>
      <c r="O27" s="196">
        <v>47</v>
      </c>
      <c r="P27" s="196">
        <v>20</v>
      </c>
      <c r="Q27" s="248">
        <v>14.21</v>
      </c>
      <c r="R27" s="248">
        <v>8.75</v>
      </c>
      <c r="S27" s="248">
        <v>-4.0600000000000023</v>
      </c>
      <c r="T27" s="248"/>
    </row>
    <row r="28" spans="1:20">
      <c r="A28" s="253" t="s">
        <v>120</v>
      </c>
      <c r="B28" s="247">
        <v>546</v>
      </c>
      <c r="C28" s="247">
        <v>126</v>
      </c>
      <c r="D28" s="247">
        <v>420</v>
      </c>
      <c r="E28" s="254">
        <v>0.6</v>
      </c>
      <c r="F28" s="254">
        <v>0.4</v>
      </c>
      <c r="G28" s="196">
        <v>0.65</v>
      </c>
      <c r="H28" s="196">
        <v>0</v>
      </c>
      <c r="I28" s="196">
        <v>0.35</v>
      </c>
      <c r="J28" s="196">
        <v>92.399999999999991</v>
      </c>
      <c r="K28" s="196">
        <v>57.17</v>
      </c>
      <c r="L28" s="196">
        <v>22.289999999999996</v>
      </c>
      <c r="M28" s="196">
        <v>12.94</v>
      </c>
      <c r="N28" s="197">
        <v>54</v>
      </c>
      <c r="O28" s="196">
        <v>38</v>
      </c>
      <c r="P28" s="196">
        <v>16</v>
      </c>
      <c r="Q28" s="248">
        <v>19.170000000000002</v>
      </c>
      <c r="R28" s="248">
        <v>7.05</v>
      </c>
      <c r="S28" s="248">
        <v>-0.76000000000000423</v>
      </c>
      <c r="T28" s="248"/>
    </row>
    <row r="29" spans="1:20">
      <c r="A29" s="253" t="s">
        <v>121</v>
      </c>
      <c r="B29" s="247">
        <v>960</v>
      </c>
      <c r="C29" s="247">
        <v>269</v>
      </c>
      <c r="D29" s="247">
        <v>691</v>
      </c>
      <c r="E29" s="254">
        <v>0.8</v>
      </c>
      <c r="F29" s="254">
        <v>0.2</v>
      </c>
      <c r="G29" s="196">
        <v>0.8</v>
      </c>
      <c r="H29" s="196">
        <v>0</v>
      </c>
      <c r="I29" s="196">
        <v>0.2</v>
      </c>
      <c r="J29" s="196">
        <v>164.36</v>
      </c>
      <c r="K29" s="196">
        <v>133.13</v>
      </c>
      <c r="L29" s="196">
        <v>24.660000000000011</v>
      </c>
      <c r="M29" s="196">
        <v>6.57</v>
      </c>
      <c r="N29" s="197">
        <v>138</v>
      </c>
      <c r="O29" s="196">
        <v>115</v>
      </c>
      <c r="P29" s="196">
        <v>23</v>
      </c>
      <c r="Q29" s="248">
        <v>18.13</v>
      </c>
      <c r="R29" s="248">
        <v>9.91</v>
      </c>
      <c r="S29" s="248">
        <v>-8.2499999999999893</v>
      </c>
      <c r="T29" s="248"/>
    </row>
    <row r="30" spans="1:20">
      <c r="A30" s="253" t="s">
        <v>123</v>
      </c>
      <c r="B30" s="247">
        <v>295</v>
      </c>
      <c r="C30" s="247">
        <v>212</v>
      </c>
      <c r="D30" s="247">
        <v>83</v>
      </c>
      <c r="E30" s="254">
        <v>0.8</v>
      </c>
      <c r="F30" s="254">
        <v>0.2</v>
      </c>
      <c r="G30" s="196">
        <v>0.8</v>
      </c>
      <c r="H30" s="196">
        <v>0</v>
      </c>
      <c r="I30" s="196">
        <v>0.2</v>
      </c>
      <c r="J30" s="196">
        <v>55.68</v>
      </c>
      <c r="K30" s="196">
        <v>45.29</v>
      </c>
      <c r="L30" s="196">
        <v>8.16</v>
      </c>
      <c r="M30" s="196">
        <v>2.23</v>
      </c>
      <c r="N30" s="197">
        <v>44</v>
      </c>
      <c r="O30" s="196">
        <v>37</v>
      </c>
      <c r="P30" s="196">
        <v>7</v>
      </c>
      <c r="Q30" s="248">
        <v>8.2899999999999991</v>
      </c>
      <c r="R30" s="248">
        <v>3.2</v>
      </c>
      <c r="S30" s="248">
        <v>-2.04</v>
      </c>
      <c r="T30" s="248"/>
    </row>
    <row r="31" spans="1:20">
      <c r="A31" s="249" t="s">
        <v>124</v>
      </c>
      <c r="B31" s="257">
        <v>1778</v>
      </c>
      <c r="C31" s="257">
        <v>880</v>
      </c>
      <c r="D31" s="257">
        <v>898</v>
      </c>
      <c r="E31" s="257"/>
      <c r="F31" s="257"/>
      <c r="G31" s="257"/>
      <c r="H31" s="257"/>
      <c r="I31" s="257"/>
      <c r="J31" s="203">
        <v>319.68</v>
      </c>
      <c r="K31" s="203">
        <v>198.15</v>
      </c>
      <c r="L31" s="203">
        <v>82.259999999999991</v>
      </c>
      <c r="M31" s="203">
        <v>39.269999999999996</v>
      </c>
      <c r="N31" s="203">
        <v>235</v>
      </c>
      <c r="O31" s="203">
        <v>170</v>
      </c>
      <c r="P31" s="203">
        <v>65</v>
      </c>
      <c r="Q31" s="203">
        <v>28.150000000000002</v>
      </c>
      <c r="R31" s="203">
        <v>28.299999999999997</v>
      </c>
      <c r="S31" s="203">
        <v>-11.040000000000001</v>
      </c>
      <c r="T31" s="203"/>
    </row>
    <row r="32" spans="1:20">
      <c r="A32" s="249" t="s">
        <v>102</v>
      </c>
      <c r="B32" s="257">
        <v>296</v>
      </c>
      <c r="C32" s="257">
        <v>168</v>
      </c>
      <c r="D32" s="257">
        <v>128</v>
      </c>
      <c r="E32" s="257"/>
      <c r="F32" s="257"/>
      <c r="G32" s="257"/>
      <c r="H32" s="257"/>
      <c r="I32" s="257"/>
      <c r="J32" s="203">
        <v>54.08</v>
      </c>
      <c r="K32" s="203">
        <v>35.67</v>
      </c>
      <c r="L32" s="203">
        <v>5.4299999999999979</v>
      </c>
      <c r="M32" s="203">
        <v>12.98</v>
      </c>
      <c r="N32" s="203">
        <v>27</v>
      </c>
      <c r="O32" s="203">
        <v>27</v>
      </c>
      <c r="P32" s="203">
        <v>0</v>
      </c>
      <c r="Q32" s="203">
        <v>8.67</v>
      </c>
      <c r="R32" s="203">
        <v>0</v>
      </c>
      <c r="S32" s="203">
        <v>5.4299999999999979</v>
      </c>
      <c r="T32" s="203"/>
    </row>
    <row r="33" spans="1:20">
      <c r="A33" s="253" t="s">
        <v>125</v>
      </c>
      <c r="B33" s="247">
        <v>0</v>
      </c>
      <c r="C33" s="247">
        <v>0</v>
      </c>
      <c r="D33" s="247">
        <v>0</v>
      </c>
      <c r="E33" s="254">
        <v>0.6</v>
      </c>
      <c r="F33" s="254">
        <v>0.4</v>
      </c>
      <c r="G33" s="196">
        <v>0</v>
      </c>
      <c r="H33" s="196">
        <v>1</v>
      </c>
      <c r="I33" s="196">
        <v>0</v>
      </c>
      <c r="J33" s="196">
        <v>0</v>
      </c>
      <c r="K33" s="196">
        <v>0</v>
      </c>
      <c r="L33" s="196">
        <v>0</v>
      </c>
      <c r="M33" s="196">
        <v>0</v>
      </c>
      <c r="N33" s="197">
        <v>27</v>
      </c>
      <c r="O33" s="196">
        <v>27</v>
      </c>
      <c r="P33" s="196">
        <v>0</v>
      </c>
      <c r="Q33" s="248">
        <v>-27</v>
      </c>
      <c r="R33" s="248">
        <v>0</v>
      </c>
      <c r="S33" s="248">
        <v>0</v>
      </c>
      <c r="T33" s="248"/>
    </row>
    <row r="34" spans="1:20">
      <c r="A34" s="253" t="s">
        <v>259</v>
      </c>
      <c r="B34" s="247">
        <v>232</v>
      </c>
      <c r="C34" s="247">
        <v>104</v>
      </c>
      <c r="D34" s="247">
        <v>128</v>
      </c>
      <c r="E34" s="258">
        <v>0.6</v>
      </c>
      <c r="F34" s="259">
        <v>0.4</v>
      </c>
      <c r="G34" s="260">
        <v>0.4</v>
      </c>
      <c r="H34" s="260">
        <v>0.6</v>
      </c>
      <c r="I34" s="260"/>
      <c r="J34" s="196">
        <v>41.28</v>
      </c>
      <c r="K34" s="196">
        <v>27.23</v>
      </c>
      <c r="L34" s="196">
        <v>4.139999999999997</v>
      </c>
      <c r="M34" s="196">
        <v>9.91</v>
      </c>
      <c r="N34" s="197">
        <v>0</v>
      </c>
      <c r="O34" s="196">
        <v>0</v>
      </c>
      <c r="P34" s="196">
        <v>0</v>
      </c>
      <c r="Q34" s="248">
        <v>27.23</v>
      </c>
      <c r="R34" s="248">
        <v>0</v>
      </c>
      <c r="S34" s="248">
        <v>4.139999999999997</v>
      </c>
      <c r="T34" s="248"/>
    </row>
    <row r="35" spans="1:20">
      <c r="A35" s="253" t="s">
        <v>260</v>
      </c>
      <c r="B35" s="247">
        <v>64</v>
      </c>
      <c r="C35" s="247">
        <v>64</v>
      </c>
      <c r="D35" s="247">
        <v>0</v>
      </c>
      <c r="E35" s="258">
        <v>0.6</v>
      </c>
      <c r="F35" s="259">
        <v>0.4</v>
      </c>
      <c r="G35" s="260">
        <v>0.4</v>
      </c>
      <c r="H35" s="260">
        <v>0.6</v>
      </c>
      <c r="I35" s="260"/>
      <c r="J35" s="196">
        <v>12.8</v>
      </c>
      <c r="K35" s="196">
        <v>8.44</v>
      </c>
      <c r="L35" s="196">
        <v>1.2900000000000009</v>
      </c>
      <c r="M35" s="196">
        <v>3.07</v>
      </c>
      <c r="N35" s="197">
        <v>0</v>
      </c>
      <c r="O35" s="196">
        <v>0</v>
      </c>
      <c r="P35" s="196">
        <v>0</v>
      </c>
      <c r="Q35" s="248">
        <v>8.44</v>
      </c>
      <c r="R35" s="248">
        <v>0</v>
      </c>
      <c r="S35" s="248">
        <v>1.2900000000000009</v>
      </c>
      <c r="T35" s="248"/>
    </row>
    <row r="36" spans="1:20">
      <c r="A36" s="253" t="s">
        <v>126</v>
      </c>
      <c r="B36" s="247">
        <v>782</v>
      </c>
      <c r="C36" s="247">
        <v>285</v>
      </c>
      <c r="D36" s="247">
        <v>497</v>
      </c>
      <c r="E36" s="254">
        <v>0.6</v>
      </c>
      <c r="F36" s="254">
        <v>0.4</v>
      </c>
      <c r="G36" s="196">
        <v>0.75</v>
      </c>
      <c r="H36" s="196">
        <v>0</v>
      </c>
      <c r="I36" s="196">
        <v>0.25</v>
      </c>
      <c r="J36" s="196">
        <v>136.51999999999998</v>
      </c>
      <c r="K36" s="196">
        <v>82.6</v>
      </c>
      <c r="L36" s="196">
        <v>40.269999999999996</v>
      </c>
      <c r="M36" s="196">
        <v>13.65</v>
      </c>
      <c r="N36" s="197">
        <v>110</v>
      </c>
      <c r="O36" s="196">
        <v>75</v>
      </c>
      <c r="P36" s="196">
        <v>35</v>
      </c>
      <c r="Q36" s="248">
        <v>7.6</v>
      </c>
      <c r="R36" s="248">
        <v>15.25</v>
      </c>
      <c r="S36" s="248">
        <v>-9.980000000000004</v>
      </c>
      <c r="T36" s="248"/>
    </row>
    <row r="37" spans="1:20">
      <c r="A37" s="253" t="s">
        <v>127</v>
      </c>
      <c r="B37" s="247">
        <v>666</v>
      </c>
      <c r="C37" s="247">
        <v>393</v>
      </c>
      <c r="D37" s="247">
        <v>273</v>
      </c>
      <c r="E37" s="254">
        <v>0.6</v>
      </c>
      <c r="F37" s="254">
        <v>0.4</v>
      </c>
      <c r="G37" s="196">
        <v>0.75</v>
      </c>
      <c r="H37" s="196">
        <v>0</v>
      </c>
      <c r="I37" s="196">
        <v>0.25</v>
      </c>
      <c r="J37" s="196">
        <v>122.28000000000002</v>
      </c>
      <c r="K37" s="196">
        <v>74.400000000000006</v>
      </c>
      <c r="L37" s="196">
        <v>35.650000000000006</v>
      </c>
      <c r="M37" s="196">
        <v>12.23</v>
      </c>
      <c r="N37" s="197">
        <v>92</v>
      </c>
      <c r="O37" s="196">
        <v>63</v>
      </c>
      <c r="P37" s="196">
        <v>29</v>
      </c>
      <c r="Q37" s="248">
        <v>11.4</v>
      </c>
      <c r="R37" s="248">
        <v>12.65</v>
      </c>
      <c r="S37" s="248">
        <v>-5.9999999999999947</v>
      </c>
      <c r="T37" s="248"/>
    </row>
    <row r="38" spans="1:20">
      <c r="A38" s="253" t="s">
        <v>128</v>
      </c>
      <c r="B38" s="247">
        <v>34</v>
      </c>
      <c r="C38" s="247">
        <v>34</v>
      </c>
      <c r="D38" s="247">
        <v>0</v>
      </c>
      <c r="E38" s="254">
        <v>0.8</v>
      </c>
      <c r="F38" s="254">
        <v>0.2</v>
      </c>
      <c r="G38" s="196">
        <v>0.7</v>
      </c>
      <c r="H38" s="196">
        <v>0</v>
      </c>
      <c r="I38" s="196">
        <v>0.3</v>
      </c>
      <c r="J38" s="196">
        <v>6.8000000000000007</v>
      </c>
      <c r="K38" s="196">
        <v>5.48</v>
      </c>
      <c r="L38" s="196">
        <v>0.91000000000000036</v>
      </c>
      <c r="M38" s="196">
        <v>0.41</v>
      </c>
      <c r="N38" s="197">
        <v>6</v>
      </c>
      <c r="O38" s="196">
        <v>5</v>
      </c>
      <c r="P38" s="196">
        <v>1</v>
      </c>
      <c r="Q38" s="248">
        <v>0.48</v>
      </c>
      <c r="R38" s="248">
        <v>0.4</v>
      </c>
      <c r="S38" s="248">
        <v>-0.48999999999999966</v>
      </c>
      <c r="T38" s="248"/>
    </row>
    <row r="39" spans="1:20">
      <c r="A39" s="249" t="s">
        <v>129</v>
      </c>
      <c r="B39" s="257">
        <v>7050</v>
      </c>
      <c r="C39" s="257">
        <v>2219</v>
      </c>
      <c r="D39" s="257">
        <v>4831</v>
      </c>
      <c r="E39" s="203"/>
      <c r="F39" s="203"/>
      <c r="G39" s="203"/>
      <c r="H39" s="203"/>
      <c r="I39" s="203"/>
      <c r="J39" s="203">
        <v>1216.77</v>
      </c>
      <c r="K39" s="203">
        <v>854.03</v>
      </c>
      <c r="L39" s="203">
        <v>243.15</v>
      </c>
      <c r="M39" s="203">
        <v>119.58999999999999</v>
      </c>
      <c r="N39" s="203">
        <v>859</v>
      </c>
      <c r="O39" s="203">
        <v>654</v>
      </c>
      <c r="P39" s="203">
        <v>205</v>
      </c>
      <c r="Q39" s="203">
        <v>200.03</v>
      </c>
      <c r="R39" s="203">
        <v>88.43</v>
      </c>
      <c r="S39" s="203">
        <v>-50.28</v>
      </c>
      <c r="T39" s="203"/>
    </row>
    <row r="40" spans="1:20">
      <c r="A40" s="249" t="s">
        <v>102</v>
      </c>
      <c r="B40" s="257">
        <v>468</v>
      </c>
      <c r="C40" s="257">
        <v>79</v>
      </c>
      <c r="D40" s="257">
        <v>389</v>
      </c>
      <c r="E40" s="203"/>
      <c r="F40" s="203"/>
      <c r="G40" s="203"/>
      <c r="H40" s="203"/>
      <c r="I40" s="203"/>
      <c r="J40" s="203">
        <v>78.040000000000006</v>
      </c>
      <c r="K40" s="203">
        <v>46.879999999999995</v>
      </c>
      <c r="L40" s="203">
        <v>0.87</v>
      </c>
      <c r="M40" s="203">
        <v>30.29</v>
      </c>
      <c r="N40" s="203">
        <v>43</v>
      </c>
      <c r="O40" s="203">
        <v>42</v>
      </c>
      <c r="P40" s="203">
        <v>1</v>
      </c>
      <c r="Q40" s="203">
        <v>4.8799999999999972</v>
      </c>
      <c r="R40" s="203">
        <v>0.32</v>
      </c>
      <c r="S40" s="203">
        <v>-0.45</v>
      </c>
      <c r="T40" s="203"/>
    </row>
    <row r="41" spans="1:20">
      <c r="A41" s="253" t="s">
        <v>130</v>
      </c>
      <c r="B41" s="247">
        <v>432</v>
      </c>
      <c r="C41" s="247">
        <v>79</v>
      </c>
      <c r="D41" s="247">
        <v>353</v>
      </c>
      <c r="E41" s="254">
        <v>0.6</v>
      </c>
      <c r="F41" s="254">
        <v>0.4</v>
      </c>
      <c r="G41" s="196">
        <v>0</v>
      </c>
      <c r="H41" s="196">
        <v>1</v>
      </c>
      <c r="I41" s="196">
        <v>0</v>
      </c>
      <c r="J41" s="196">
        <v>72.28</v>
      </c>
      <c r="K41" s="196">
        <v>43.37</v>
      </c>
      <c r="L41" s="196">
        <v>0</v>
      </c>
      <c r="M41" s="196">
        <v>28.91</v>
      </c>
      <c r="N41" s="197">
        <v>39</v>
      </c>
      <c r="O41" s="196">
        <v>39</v>
      </c>
      <c r="P41" s="196">
        <v>0</v>
      </c>
      <c r="Q41" s="248">
        <v>4.3699999999999974</v>
      </c>
      <c r="R41" s="248">
        <v>0</v>
      </c>
      <c r="S41" s="248">
        <v>0</v>
      </c>
      <c r="T41" s="248"/>
    </row>
    <row r="42" spans="1:20">
      <c r="A42" s="253" t="s">
        <v>131</v>
      </c>
      <c r="B42" s="247">
        <v>36</v>
      </c>
      <c r="C42" s="247">
        <v>0</v>
      </c>
      <c r="D42" s="247">
        <v>36</v>
      </c>
      <c r="E42" s="254">
        <v>0.6</v>
      </c>
      <c r="F42" s="254">
        <v>0.4</v>
      </c>
      <c r="G42" s="196">
        <v>0.4</v>
      </c>
      <c r="H42" s="196">
        <v>0.6</v>
      </c>
      <c r="I42" s="196"/>
      <c r="J42" s="196">
        <v>5.76</v>
      </c>
      <c r="K42" s="196">
        <v>3.51</v>
      </c>
      <c r="L42" s="196">
        <v>0.87</v>
      </c>
      <c r="M42" s="196">
        <v>1.38</v>
      </c>
      <c r="N42" s="197">
        <v>4</v>
      </c>
      <c r="O42" s="196">
        <v>3</v>
      </c>
      <c r="P42" s="196">
        <v>1</v>
      </c>
      <c r="Q42" s="248">
        <v>0.51</v>
      </c>
      <c r="R42" s="248">
        <v>0.32</v>
      </c>
      <c r="S42" s="248">
        <v>-0.45</v>
      </c>
      <c r="T42" s="248"/>
    </row>
    <row r="43" spans="1:20">
      <c r="A43" s="253" t="s">
        <v>132</v>
      </c>
      <c r="B43" s="247">
        <v>1324</v>
      </c>
      <c r="C43" s="247">
        <v>143</v>
      </c>
      <c r="D43" s="247">
        <v>1181</v>
      </c>
      <c r="E43" s="254">
        <v>0.6</v>
      </c>
      <c r="F43" s="254">
        <v>0.4</v>
      </c>
      <c r="G43" s="196">
        <v>0.75</v>
      </c>
      <c r="H43" s="196">
        <v>0</v>
      </c>
      <c r="I43" s="196">
        <v>0.25</v>
      </c>
      <c r="J43" s="196">
        <v>217.56999999999996</v>
      </c>
      <c r="K43" s="196">
        <v>134.57</v>
      </c>
      <c r="L43" s="196">
        <v>61.239999999999988</v>
      </c>
      <c r="M43" s="196">
        <v>21.76</v>
      </c>
      <c r="N43" s="197">
        <v>135</v>
      </c>
      <c r="O43" s="196">
        <v>90</v>
      </c>
      <c r="P43" s="196">
        <v>45</v>
      </c>
      <c r="Q43" s="248">
        <v>44.57</v>
      </c>
      <c r="R43" s="248">
        <v>19.47</v>
      </c>
      <c r="S43" s="248">
        <v>-3.2300000000000111</v>
      </c>
      <c r="T43" s="248"/>
    </row>
    <row r="44" spans="1:20">
      <c r="A44" s="253" t="s">
        <v>133</v>
      </c>
      <c r="B44" s="247">
        <v>1036</v>
      </c>
      <c r="C44" s="247">
        <v>144</v>
      </c>
      <c r="D44" s="247">
        <v>892</v>
      </c>
      <c r="E44" s="254">
        <v>0.6</v>
      </c>
      <c r="F44" s="254">
        <v>0.4</v>
      </c>
      <c r="G44" s="196">
        <v>0.75</v>
      </c>
      <c r="H44" s="196">
        <v>0</v>
      </c>
      <c r="I44" s="196">
        <v>0.25</v>
      </c>
      <c r="J44" s="196">
        <v>171.52</v>
      </c>
      <c r="K44" s="196">
        <v>104.28999999999999</v>
      </c>
      <c r="L44" s="196">
        <v>50.08</v>
      </c>
      <c r="M44" s="196">
        <v>17.149999999999999</v>
      </c>
      <c r="N44" s="197">
        <v>134</v>
      </c>
      <c r="O44" s="196">
        <v>89</v>
      </c>
      <c r="P44" s="196">
        <v>45</v>
      </c>
      <c r="Q44" s="248">
        <v>15.29</v>
      </c>
      <c r="R44" s="248">
        <v>19.329999999999998</v>
      </c>
      <c r="S44" s="248">
        <v>-14.25</v>
      </c>
      <c r="T44" s="248"/>
    </row>
    <row r="45" spans="1:20">
      <c r="A45" s="253" t="s">
        <v>134</v>
      </c>
      <c r="B45" s="247">
        <v>251</v>
      </c>
      <c r="C45" s="247">
        <v>65</v>
      </c>
      <c r="D45" s="247">
        <v>186</v>
      </c>
      <c r="E45" s="254">
        <v>0.8</v>
      </c>
      <c r="F45" s="254">
        <v>0.2</v>
      </c>
      <c r="G45" s="196">
        <v>0.7</v>
      </c>
      <c r="H45" s="196">
        <v>0</v>
      </c>
      <c r="I45" s="196">
        <v>0.3</v>
      </c>
      <c r="J45" s="196">
        <v>42.77</v>
      </c>
      <c r="K45" s="196">
        <v>34.130000000000003</v>
      </c>
      <c r="L45" s="196">
        <v>6.0700000000000012</v>
      </c>
      <c r="M45" s="196">
        <v>2.57</v>
      </c>
      <c r="N45" s="197">
        <v>41</v>
      </c>
      <c r="O45" s="196">
        <v>35</v>
      </c>
      <c r="P45" s="196">
        <v>6</v>
      </c>
      <c r="Q45" s="248">
        <v>-0.87</v>
      </c>
      <c r="R45" s="248">
        <v>2.64</v>
      </c>
      <c r="S45" s="248">
        <v>-2.569999999999999</v>
      </c>
      <c r="T45" s="248"/>
    </row>
    <row r="46" spans="1:20">
      <c r="A46" s="253" t="s">
        <v>135</v>
      </c>
      <c r="B46" s="247">
        <v>419</v>
      </c>
      <c r="C46" s="247">
        <v>199</v>
      </c>
      <c r="D46" s="247">
        <v>220</v>
      </c>
      <c r="E46" s="254">
        <v>0.6</v>
      </c>
      <c r="F46" s="254">
        <v>0.4</v>
      </c>
      <c r="G46" s="196">
        <v>0.7</v>
      </c>
      <c r="H46" s="196">
        <v>0</v>
      </c>
      <c r="I46" s="196">
        <v>0.3</v>
      </c>
      <c r="J46" s="196">
        <v>75</v>
      </c>
      <c r="K46" s="196">
        <v>45.5</v>
      </c>
      <c r="L46" s="196">
        <v>20.5</v>
      </c>
      <c r="M46" s="196">
        <v>9</v>
      </c>
      <c r="N46" s="197">
        <v>59</v>
      </c>
      <c r="O46" s="196">
        <v>40</v>
      </c>
      <c r="P46" s="196">
        <v>19</v>
      </c>
      <c r="Q46" s="248">
        <v>5.5</v>
      </c>
      <c r="R46" s="248">
        <v>8.0500000000000007</v>
      </c>
      <c r="S46" s="248">
        <v>-6.5500000000000007</v>
      </c>
      <c r="T46" s="248"/>
    </row>
    <row r="47" spans="1:20">
      <c r="A47" s="253" t="s">
        <v>136</v>
      </c>
      <c r="B47" s="247">
        <v>827</v>
      </c>
      <c r="C47" s="247">
        <v>272</v>
      </c>
      <c r="D47" s="247">
        <v>555</v>
      </c>
      <c r="E47" s="254">
        <v>0.6</v>
      </c>
      <c r="F47" s="254">
        <v>0.4</v>
      </c>
      <c r="G47" s="196">
        <v>0.7</v>
      </c>
      <c r="H47" s="196">
        <v>0</v>
      </c>
      <c r="I47" s="196">
        <v>0.3</v>
      </c>
      <c r="J47" s="196">
        <v>143.20000000000002</v>
      </c>
      <c r="K47" s="196">
        <v>87.4</v>
      </c>
      <c r="L47" s="196">
        <v>38.620000000000005</v>
      </c>
      <c r="M47" s="196">
        <v>17.18</v>
      </c>
      <c r="N47" s="197">
        <v>104</v>
      </c>
      <c r="O47" s="196">
        <v>71</v>
      </c>
      <c r="P47" s="196">
        <v>33</v>
      </c>
      <c r="Q47" s="248">
        <v>16.399999999999999</v>
      </c>
      <c r="R47" s="248">
        <v>14.36</v>
      </c>
      <c r="S47" s="248">
        <v>-8.7399999999999949</v>
      </c>
      <c r="T47" s="248"/>
    </row>
    <row r="48" spans="1:20">
      <c r="A48" s="253" t="s">
        <v>137</v>
      </c>
      <c r="B48" s="247">
        <v>1540</v>
      </c>
      <c r="C48" s="247">
        <v>810</v>
      </c>
      <c r="D48" s="247">
        <v>730</v>
      </c>
      <c r="E48" s="254">
        <v>0.8</v>
      </c>
      <c r="F48" s="254">
        <v>0.2</v>
      </c>
      <c r="G48" s="196">
        <v>0.8</v>
      </c>
      <c r="H48" s="196">
        <v>0</v>
      </c>
      <c r="I48" s="196">
        <v>0.2</v>
      </c>
      <c r="J48" s="196">
        <v>278.79999999999995</v>
      </c>
      <c r="K48" s="196">
        <v>228.11</v>
      </c>
      <c r="L48" s="196">
        <v>39.539999999999992</v>
      </c>
      <c r="M48" s="196">
        <v>11.15</v>
      </c>
      <c r="N48" s="197">
        <v>206</v>
      </c>
      <c r="O48" s="196">
        <v>172</v>
      </c>
      <c r="P48" s="196">
        <v>34</v>
      </c>
      <c r="Q48" s="248">
        <v>56.11</v>
      </c>
      <c r="R48" s="248">
        <v>14.9</v>
      </c>
      <c r="S48" s="248">
        <v>-9.3600000000000083</v>
      </c>
      <c r="T48" s="248"/>
    </row>
    <row r="49" spans="1:20">
      <c r="A49" s="253" t="s">
        <v>138</v>
      </c>
      <c r="B49" s="247">
        <v>1185</v>
      </c>
      <c r="C49" s="247">
        <v>507</v>
      </c>
      <c r="D49" s="247">
        <v>678</v>
      </c>
      <c r="E49" s="254">
        <v>0.8</v>
      </c>
      <c r="F49" s="254">
        <v>0.2</v>
      </c>
      <c r="G49" s="196">
        <v>0.75</v>
      </c>
      <c r="H49" s="196">
        <v>0</v>
      </c>
      <c r="I49" s="196">
        <v>0.25</v>
      </c>
      <c r="J49" s="196">
        <v>209.87000000000003</v>
      </c>
      <c r="K49" s="196">
        <v>173.15</v>
      </c>
      <c r="L49" s="196">
        <v>26.230000000000011</v>
      </c>
      <c r="M49" s="196">
        <v>10.49</v>
      </c>
      <c r="N49" s="197">
        <v>137</v>
      </c>
      <c r="O49" s="196">
        <v>115</v>
      </c>
      <c r="P49" s="196">
        <v>22</v>
      </c>
      <c r="Q49" s="248">
        <v>58.15</v>
      </c>
      <c r="R49" s="248">
        <v>9.36</v>
      </c>
      <c r="S49" s="248">
        <v>-5.1299999999999883</v>
      </c>
      <c r="T49" s="248"/>
    </row>
    <row r="50" spans="1:20">
      <c r="A50" s="249" t="s">
        <v>139</v>
      </c>
      <c r="B50" s="257">
        <v>15792</v>
      </c>
      <c r="C50" s="257">
        <v>5687</v>
      </c>
      <c r="D50" s="257">
        <v>10105</v>
      </c>
      <c r="E50" s="203"/>
      <c r="F50" s="203"/>
      <c r="G50" s="203"/>
      <c r="H50" s="203"/>
      <c r="I50" s="203"/>
      <c r="J50" s="203">
        <v>2754.2000000000003</v>
      </c>
      <c r="K50" s="203">
        <v>2025.08</v>
      </c>
      <c r="L50" s="203">
        <v>519.16999999999996</v>
      </c>
      <c r="M50" s="203">
        <v>209.95000000000002</v>
      </c>
      <c r="N50" s="203">
        <v>2169</v>
      </c>
      <c r="O50" s="203">
        <v>1705</v>
      </c>
      <c r="P50" s="203">
        <v>464</v>
      </c>
      <c r="Q50" s="203">
        <v>320.08</v>
      </c>
      <c r="R50" s="203">
        <v>200.64999999999998</v>
      </c>
      <c r="S50" s="203">
        <v>-145.48000000000005</v>
      </c>
      <c r="T50" s="203"/>
    </row>
    <row r="51" spans="1:20">
      <c r="A51" s="249" t="s">
        <v>102</v>
      </c>
      <c r="B51" s="257">
        <v>1029</v>
      </c>
      <c r="C51" s="257">
        <v>229</v>
      </c>
      <c r="D51" s="257">
        <v>800</v>
      </c>
      <c r="E51" s="203"/>
      <c r="F51" s="203"/>
      <c r="G51" s="203"/>
      <c r="H51" s="203"/>
      <c r="I51" s="203"/>
      <c r="J51" s="203">
        <v>173.79999999999998</v>
      </c>
      <c r="K51" s="203">
        <v>104.3</v>
      </c>
      <c r="L51" s="203">
        <v>0.81999999999999984</v>
      </c>
      <c r="M51" s="203">
        <v>68.679999999999993</v>
      </c>
      <c r="N51" s="203">
        <v>84</v>
      </c>
      <c r="O51" s="203">
        <v>83</v>
      </c>
      <c r="P51" s="203">
        <v>1</v>
      </c>
      <c r="Q51" s="203">
        <v>21.3</v>
      </c>
      <c r="R51" s="203">
        <v>0.31</v>
      </c>
      <c r="S51" s="203">
        <v>-0.49000000000000016</v>
      </c>
      <c r="T51" s="203"/>
    </row>
    <row r="52" spans="1:20">
      <c r="A52" s="253" t="s">
        <v>140</v>
      </c>
      <c r="B52" s="247">
        <v>996</v>
      </c>
      <c r="C52" s="247">
        <v>229</v>
      </c>
      <c r="D52" s="247">
        <v>767</v>
      </c>
      <c r="E52" s="254">
        <v>0.6</v>
      </c>
      <c r="F52" s="254">
        <v>0.4</v>
      </c>
      <c r="G52" s="196">
        <v>0</v>
      </c>
      <c r="H52" s="196">
        <v>1</v>
      </c>
      <c r="I52" s="196">
        <v>0</v>
      </c>
      <c r="J52" s="196">
        <v>168.51999999999998</v>
      </c>
      <c r="K52" s="196">
        <v>101.11</v>
      </c>
      <c r="L52" s="196">
        <v>0</v>
      </c>
      <c r="M52" s="196">
        <v>67.41</v>
      </c>
      <c r="N52" s="197">
        <v>80</v>
      </c>
      <c r="O52" s="196">
        <v>80</v>
      </c>
      <c r="P52" s="196">
        <v>0</v>
      </c>
      <c r="Q52" s="248">
        <v>21.11</v>
      </c>
      <c r="R52" s="248">
        <v>0</v>
      </c>
      <c r="S52" s="248">
        <v>0</v>
      </c>
      <c r="T52" s="248"/>
    </row>
    <row r="53" spans="1:20">
      <c r="A53" s="253" t="s">
        <v>141</v>
      </c>
      <c r="B53" s="247">
        <v>33</v>
      </c>
      <c r="C53" s="247">
        <v>0</v>
      </c>
      <c r="D53" s="247">
        <v>33</v>
      </c>
      <c r="E53" s="254">
        <v>0.6</v>
      </c>
      <c r="F53" s="254">
        <v>0.4</v>
      </c>
      <c r="G53" s="196">
        <v>0.4</v>
      </c>
      <c r="H53" s="196">
        <v>0.6</v>
      </c>
      <c r="I53" s="196"/>
      <c r="J53" s="196">
        <v>5.2799999999999994</v>
      </c>
      <c r="K53" s="196">
        <v>3.19</v>
      </c>
      <c r="L53" s="196">
        <v>0.81999999999999984</v>
      </c>
      <c r="M53" s="196">
        <v>1.27</v>
      </c>
      <c r="N53" s="197">
        <v>4</v>
      </c>
      <c r="O53" s="196">
        <v>3</v>
      </c>
      <c r="P53" s="196">
        <v>1</v>
      </c>
      <c r="Q53" s="248">
        <v>0.19</v>
      </c>
      <c r="R53" s="248">
        <v>0.31</v>
      </c>
      <c r="S53" s="248">
        <v>-0.49000000000000016</v>
      </c>
      <c r="T53" s="248"/>
    </row>
    <row r="54" spans="1:20">
      <c r="A54" s="253" t="s">
        <v>300</v>
      </c>
      <c r="B54" s="247">
        <v>1260</v>
      </c>
      <c r="C54" s="247">
        <v>510</v>
      </c>
      <c r="D54" s="247">
        <v>750</v>
      </c>
      <c r="E54" s="254">
        <v>0.6</v>
      </c>
      <c r="F54" s="254">
        <v>0.4</v>
      </c>
      <c r="G54" s="196">
        <v>0.75</v>
      </c>
      <c r="H54" s="196">
        <v>0</v>
      </c>
      <c r="I54" s="196">
        <v>0.25</v>
      </c>
      <c r="J54" s="196">
        <v>222</v>
      </c>
      <c r="K54" s="196">
        <v>131.11000000000001</v>
      </c>
      <c r="L54" s="196">
        <v>68.689999999999984</v>
      </c>
      <c r="M54" s="196">
        <v>22.2</v>
      </c>
      <c r="N54" s="197">
        <v>191</v>
      </c>
      <c r="O54" s="196">
        <v>127</v>
      </c>
      <c r="P54" s="196">
        <v>64</v>
      </c>
      <c r="Q54" s="248">
        <v>4.1100000000000003</v>
      </c>
      <c r="R54" s="248">
        <v>27.52</v>
      </c>
      <c r="S54" s="248">
        <v>-22.830000000000016</v>
      </c>
      <c r="T54" s="248"/>
    </row>
    <row r="55" spans="1:20">
      <c r="A55" s="253" t="s">
        <v>143</v>
      </c>
      <c r="B55" s="247">
        <v>2219</v>
      </c>
      <c r="C55" s="247">
        <v>904</v>
      </c>
      <c r="D55" s="247">
        <v>1315</v>
      </c>
      <c r="E55" s="254">
        <v>0.8</v>
      </c>
      <c r="F55" s="254">
        <v>0.2</v>
      </c>
      <c r="G55" s="196">
        <v>0.8</v>
      </c>
      <c r="H55" s="196">
        <v>0</v>
      </c>
      <c r="I55" s="196">
        <v>0.2</v>
      </c>
      <c r="J55" s="196">
        <v>391.19999999999993</v>
      </c>
      <c r="K55" s="196">
        <v>318.02</v>
      </c>
      <c r="L55" s="196">
        <v>57.52999999999998</v>
      </c>
      <c r="M55" s="196">
        <v>15.65</v>
      </c>
      <c r="N55" s="197">
        <v>314</v>
      </c>
      <c r="O55" s="196">
        <v>262</v>
      </c>
      <c r="P55" s="196">
        <v>52</v>
      </c>
      <c r="Q55" s="248">
        <v>56.02</v>
      </c>
      <c r="R55" s="248">
        <v>22.7</v>
      </c>
      <c r="S55" s="248">
        <v>-17.170000000000019</v>
      </c>
      <c r="T55" s="248"/>
    </row>
    <row r="56" spans="1:20">
      <c r="A56" s="253" t="s">
        <v>144</v>
      </c>
      <c r="B56" s="247">
        <v>2991</v>
      </c>
      <c r="C56" s="247">
        <v>1226</v>
      </c>
      <c r="D56" s="247">
        <v>1765</v>
      </c>
      <c r="E56" s="254">
        <v>0.8</v>
      </c>
      <c r="F56" s="254">
        <v>0.2</v>
      </c>
      <c r="G56" s="196">
        <v>0.8</v>
      </c>
      <c r="H56" s="196">
        <v>0</v>
      </c>
      <c r="I56" s="196">
        <v>0.2</v>
      </c>
      <c r="J56" s="196">
        <v>527.6</v>
      </c>
      <c r="K56" s="196">
        <v>428.44</v>
      </c>
      <c r="L56" s="196">
        <v>78.059999999999988</v>
      </c>
      <c r="M56" s="196">
        <v>21.1</v>
      </c>
      <c r="N56" s="197">
        <v>430</v>
      </c>
      <c r="O56" s="196">
        <v>358</v>
      </c>
      <c r="P56" s="196">
        <v>72</v>
      </c>
      <c r="Q56" s="248">
        <v>70.44</v>
      </c>
      <c r="R56" s="248">
        <v>31</v>
      </c>
      <c r="S56" s="248">
        <v>-24.940000000000012</v>
      </c>
      <c r="T56" s="248"/>
    </row>
    <row r="57" spans="1:20">
      <c r="A57" s="253" t="s">
        <v>145</v>
      </c>
      <c r="B57" s="247">
        <v>1610</v>
      </c>
      <c r="C57" s="247">
        <v>721</v>
      </c>
      <c r="D57" s="247">
        <v>889</v>
      </c>
      <c r="E57" s="254">
        <v>0.6</v>
      </c>
      <c r="F57" s="254">
        <v>0.4</v>
      </c>
      <c r="G57" s="196">
        <v>0.8</v>
      </c>
      <c r="H57" s="196">
        <v>0</v>
      </c>
      <c r="I57" s="196">
        <v>0.2</v>
      </c>
      <c r="J57" s="196">
        <v>286.44</v>
      </c>
      <c r="K57" s="196">
        <v>175.02</v>
      </c>
      <c r="L57" s="196">
        <v>88.5</v>
      </c>
      <c r="M57" s="196">
        <v>22.92</v>
      </c>
      <c r="N57" s="197">
        <v>215</v>
      </c>
      <c r="O57" s="196">
        <v>140</v>
      </c>
      <c r="P57" s="196">
        <v>75</v>
      </c>
      <c r="Q57" s="248">
        <v>35.020000000000003</v>
      </c>
      <c r="R57" s="248">
        <v>32.409999999999997</v>
      </c>
      <c r="S57" s="248">
        <v>-18.909999999999997</v>
      </c>
      <c r="T57" s="248"/>
    </row>
    <row r="58" spans="1:20">
      <c r="A58" s="253" t="s">
        <v>146</v>
      </c>
      <c r="B58" s="247">
        <v>1900</v>
      </c>
      <c r="C58" s="247">
        <v>696</v>
      </c>
      <c r="D58" s="247">
        <v>1204</v>
      </c>
      <c r="E58" s="254">
        <v>0.6</v>
      </c>
      <c r="F58" s="254">
        <v>0.4</v>
      </c>
      <c r="G58" s="196">
        <v>0.8</v>
      </c>
      <c r="H58" s="196">
        <v>0</v>
      </c>
      <c r="I58" s="196">
        <v>0.2</v>
      </c>
      <c r="J58" s="196">
        <v>331.84</v>
      </c>
      <c r="K58" s="196">
        <v>202.98</v>
      </c>
      <c r="L58" s="196">
        <v>102.31</v>
      </c>
      <c r="M58" s="196">
        <v>26.55</v>
      </c>
      <c r="N58" s="197">
        <v>246</v>
      </c>
      <c r="O58" s="196">
        <v>160</v>
      </c>
      <c r="P58" s="196">
        <v>86</v>
      </c>
      <c r="Q58" s="248">
        <v>42.98</v>
      </c>
      <c r="R58" s="248">
        <v>37.03</v>
      </c>
      <c r="S58" s="248">
        <v>-20.72</v>
      </c>
      <c r="T58" s="248"/>
    </row>
    <row r="59" spans="1:20">
      <c r="A59" s="253" t="s">
        <v>147</v>
      </c>
      <c r="B59" s="247">
        <v>1602</v>
      </c>
      <c r="C59" s="247">
        <v>433</v>
      </c>
      <c r="D59" s="247">
        <v>1169</v>
      </c>
      <c r="E59" s="254">
        <v>0.8</v>
      </c>
      <c r="F59" s="254">
        <v>0.2</v>
      </c>
      <c r="G59" s="196">
        <v>0.8</v>
      </c>
      <c r="H59" s="196">
        <v>0</v>
      </c>
      <c r="I59" s="196">
        <v>0.2</v>
      </c>
      <c r="J59" s="196">
        <v>273.64</v>
      </c>
      <c r="K59" s="196">
        <v>222.77</v>
      </c>
      <c r="L59" s="196">
        <v>39.919999999999995</v>
      </c>
      <c r="M59" s="196">
        <v>10.95</v>
      </c>
      <c r="N59" s="197">
        <v>216</v>
      </c>
      <c r="O59" s="196">
        <v>180</v>
      </c>
      <c r="P59" s="196">
        <v>36</v>
      </c>
      <c r="Q59" s="248">
        <v>42.77</v>
      </c>
      <c r="R59" s="248">
        <v>15.54</v>
      </c>
      <c r="S59" s="248">
        <v>-11.620000000000005</v>
      </c>
      <c r="T59" s="248"/>
    </row>
    <row r="60" spans="1:20">
      <c r="A60" s="253" t="s">
        <v>148</v>
      </c>
      <c r="B60" s="247">
        <v>1807</v>
      </c>
      <c r="C60" s="247">
        <v>561</v>
      </c>
      <c r="D60" s="247">
        <v>1246</v>
      </c>
      <c r="E60" s="254">
        <v>0.8</v>
      </c>
      <c r="F60" s="254">
        <v>0.2</v>
      </c>
      <c r="G60" s="196">
        <v>0.8</v>
      </c>
      <c r="H60" s="196">
        <v>0</v>
      </c>
      <c r="I60" s="196">
        <v>0.2</v>
      </c>
      <c r="J60" s="196">
        <v>311.56</v>
      </c>
      <c r="K60" s="196">
        <v>251.56</v>
      </c>
      <c r="L60" s="196">
        <v>47.540000000000006</v>
      </c>
      <c r="M60" s="196">
        <v>12.46</v>
      </c>
      <c r="N60" s="197">
        <v>271</v>
      </c>
      <c r="O60" s="196">
        <v>226</v>
      </c>
      <c r="P60" s="196">
        <v>45</v>
      </c>
      <c r="Q60" s="248">
        <v>25.56</v>
      </c>
      <c r="R60" s="248">
        <v>19.53</v>
      </c>
      <c r="S60" s="248">
        <v>-16.989999999999995</v>
      </c>
      <c r="T60" s="248"/>
    </row>
    <row r="61" spans="1:20">
      <c r="A61" s="253" t="s">
        <v>149</v>
      </c>
      <c r="B61" s="247">
        <v>586</v>
      </c>
      <c r="C61" s="247">
        <v>0</v>
      </c>
      <c r="D61" s="247">
        <v>586</v>
      </c>
      <c r="E61" s="254">
        <v>0.8</v>
      </c>
      <c r="F61" s="254">
        <v>0.2</v>
      </c>
      <c r="G61" s="196">
        <v>0.8</v>
      </c>
      <c r="H61" s="196">
        <v>0</v>
      </c>
      <c r="I61" s="196">
        <v>0.2</v>
      </c>
      <c r="J61" s="196">
        <v>93.76</v>
      </c>
      <c r="K61" s="196">
        <v>75.81</v>
      </c>
      <c r="L61" s="196">
        <v>14.200000000000005</v>
      </c>
      <c r="M61" s="196">
        <v>3.75</v>
      </c>
      <c r="N61" s="197">
        <v>80</v>
      </c>
      <c r="O61" s="196">
        <v>67</v>
      </c>
      <c r="P61" s="196">
        <v>13</v>
      </c>
      <c r="Q61" s="248">
        <v>8.81</v>
      </c>
      <c r="R61" s="248">
        <v>5.82</v>
      </c>
      <c r="S61" s="248">
        <v>-4.6199999999999957</v>
      </c>
      <c r="T61" s="248"/>
    </row>
    <row r="62" spans="1:20">
      <c r="A62" s="253" t="s">
        <v>150</v>
      </c>
      <c r="B62" s="247">
        <v>788</v>
      </c>
      <c r="C62" s="247">
        <v>407</v>
      </c>
      <c r="D62" s="247">
        <v>381</v>
      </c>
      <c r="E62" s="254">
        <v>0.8</v>
      </c>
      <c r="F62" s="254">
        <v>0.2</v>
      </c>
      <c r="G62" s="196">
        <v>0.8</v>
      </c>
      <c r="H62" s="196">
        <v>0</v>
      </c>
      <c r="I62" s="196">
        <v>0.2</v>
      </c>
      <c r="J62" s="196">
        <v>142.35999999999999</v>
      </c>
      <c r="K62" s="196">
        <v>115.07</v>
      </c>
      <c r="L62" s="196">
        <v>21.6</v>
      </c>
      <c r="M62" s="196">
        <v>5.69</v>
      </c>
      <c r="N62" s="197">
        <v>122</v>
      </c>
      <c r="O62" s="196">
        <v>102</v>
      </c>
      <c r="P62" s="196">
        <v>20</v>
      </c>
      <c r="Q62" s="248">
        <v>13.07</v>
      </c>
      <c r="R62" s="248">
        <v>8.7899999999999991</v>
      </c>
      <c r="S62" s="248">
        <v>-7.1899999999999977</v>
      </c>
      <c r="T62" s="248"/>
    </row>
    <row r="63" spans="1:20">
      <c r="A63" s="249" t="s">
        <v>151</v>
      </c>
      <c r="B63" s="257">
        <v>4867</v>
      </c>
      <c r="C63" s="257">
        <v>1268</v>
      </c>
      <c r="D63" s="257">
        <v>3599</v>
      </c>
      <c r="E63" s="203"/>
      <c r="F63" s="203"/>
      <c r="G63" s="203"/>
      <c r="H63" s="203"/>
      <c r="I63" s="203"/>
      <c r="J63" s="203">
        <v>829.45999999999992</v>
      </c>
      <c r="K63" s="203">
        <v>571.99</v>
      </c>
      <c r="L63" s="203">
        <v>165.22</v>
      </c>
      <c r="M63" s="203">
        <v>92.25</v>
      </c>
      <c r="N63" s="203">
        <v>662</v>
      </c>
      <c r="O63" s="203">
        <v>503</v>
      </c>
      <c r="P63" s="203">
        <v>159</v>
      </c>
      <c r="Q63" s="203">
        <v>68.989999999999995</v>
      </c>
      <c r="R63" s="203">
        <v>68.11</v>
      </c>
      <c r="S63" s="203">
        <v>-61.890000000000008</v>
      </c>
      <c r="T63" s="203"/>
    </row>
    <row r="64" spans="1:20">
      <c r="A64" s="249" t="s">
        <v>102</v>
      </c>
      <c r="B64" s="257">
        <v>608</v>
      </c>
      <c r="C64" s="257">
        <v>121</v>
      </c>
      <c r="D64" s="257">
        <v>487</v>
      </c>
      <c r="E64" s="203"/>
      <c r="F64" s="203"/>
      <c r="G64" s="203"/>
      <c r="H64" s="203"/>
      <c r="I64" s="203"/>
      <c r="J64" s="203">
        <v>102.13</v>
      </c>
      <c r="K64" s="203">
        <v>61.78</v>
      </c>
      <c r="L64" s="203">
        <v>7.9600000000000009</v>
      </c>
      <c r="M64" s="203">
        <v>32.39</v>
      </c>
      <c r="N64" s="203">
        <v>59</v>
      </c>
      <c r="O64" s="203">
        <v>51</v>
      </c>
      <c r="P64" s="203">
        <v>8</v>
      </c>
      <c r="Q64" s="203">
        <v>10.779999999999998</v>
      </c>
      <c r="R64" s="203">
        <v>3.12</v>
      </c>
      <c r="S64" s="203">
        <v>-3.1599999999999993</v>
      </c>
      <c r="T64" s="203"/>
    </row>
    <row r="65" spans="1:20">
      <c r="A65" s="253" t="s">
        <v>152</v>
      </c>
      <c r="B65" s="247">
        <v>327</v>
      </c>
      <c r="C65" s="247">
        <v>121</v>
      </c>
      <c r="D65" s="247">
        <v>206</v>
      </c>
      <c r="E65" s="254">
        <v>0.6</v>
      </c>
      <c r="F65" s="254">
        <v>0.4</v>
      </c>
      <c r="G65" s="196">
        <v>0</v>
      </c>
      <c r="H65" s="196">
        <v>1</v>
      </c>
      <c r="I65" s="196">
        <v>0</v>
      </c>
      <c r="J65" s="196">
        <v>57.16</v>
      </c>
      <c r="K65" s="196">
        <v>34.299999999999997</v>
      </c>
      <c r="L65" s="196">
        <v>0</v>
      </c>
      <c r="M65" s="196">
        <v>22.86</v>
      </c>
      <c r="N65" s="197">
        <v>29</v>
      </c>
      <c r="O65" s="196">
        <v>29</v>
      </c>
      <c r="P65" s="196">
        <v>0</v>
      </c>
      <c r="Q65" s="248">
        <v>5.2999999999999972</v>
      </c>
      <c r="R65" s="248">
        <v>0</v>
      </c>
      <c r="S65" s="248">
        <v>0</v>
      </c>
      <c r="T65" s="248"/>
    </row>
    <row r="66" spans="1:20">
      <c r="A66" s="253" t="s">
        <v>153</v>
      </c>
      <c r="B66" s="247">
        <v>131</v>
      </c>
      <c r="C66" s="247">
        <v>0</v>
      </c>
      <c r="D66" s="247">
        <v>131</v>
      </c>
      <c r="E66" s="254">
        <v>0.6</v>
      </c>
      <c r="F66" s="254">
        <v>0.4</v>
      </c>
      <c r="G66" s="196">
        <v>0.4</v>
      </c>
      <c r="H66" s="196">
        <v>0.6</v>
      </c>
      <c r="I66" s="196"/>
      <c r="J66" s="196">
        <v>20.96</v>
      </c>
      <c r="K66" s="196">
        <v>12.84</v>
      </c>
      <c r="L66" s="196">
        <v>3.0900000000000003</v>
      </c>
      <c r="M66" s="196">
        <v>5.03</v>
      </c>
      <c r="N66" s="197">
        <v>13</v>
      </c>
      <c r="O66" s="196">
        <v>10</v>
      </c>
      <c r="P66" s="196">
        <v>3</v>
      </c>
      <c r="Q66" s="248">
        <v>2.84</v>
      </c>
      <c r="R66" s="248">
        <v>1.18</v>
      </c>
      <c r="S66" s="248">
        <v>-1.0899999999999996</v>
      </c>
      <c r="T66" s="248"/>
    </row>
    <row r="67" spans="1:20">
      <c r="A67" s="253" t="s">
        <v>154</v>
      </c>
      <c r="B67" s="247">
        <v>84</v>
      </c>
      <c r="C67" s="247">
        <v>0</v>
      </c>
      <c r="D67" s="247">
        <v>84</v>
      </c>
      <c r="E67" s="254">
        <v>0.6</v>
      </c>
      <c r="F67" s="254">
        <v>0.4</v>
      </c>
      <c r="G67" s="196">
        <v>0.4</v>
      </c>
      <c r="H67" s="196">
        <v>0.6</v>
      </c>
      <c r="I67" s="196"/>
      <c r="J67" s="196">
        <v>13.440000000000001</v>
      </c>
      <c r="K67" s="196">
        <v>8.17</v>
      </c>
      <c r="L67" s="196">
        <v>2.0400000000000005</v>
      </c>
      <c r="M67" s="196">
        <v>3.23</v>
      </c>
      <c r="N67" s="197">
        <v>9</v>
      </c>
      <c r="O67" s="196">
        <v>7</v>
      </c>
      <c r="P67" s="196">
        <v>2</v>
      </c>
      <c r="Q67" s="248">
        <v>1.17</v>
      </c>
      <c r="R67" s="248">
        <v>0.83</v>
      </c>
      <c r="S67" s="248">
        <v>-0.78999999999999948</v>
      </c>
      <c r="T67" s="248"/>
    </row>
    <row r="68" spans="1:20">
      <c r="A68" s="253" t="s">
        <v>155</v>
      </c>
      <c r="B68" s="247">
        <v>66</v>
      </c>
      <c r="C68" s="247">
        <v>0</v>
      </c>
      <c r="D68" s="247">
        <v>66</v>
      </c>
      <c r="E68" s="254">
        <v>0.6</v>
      </c>
      <c r="F68" s="254">
        <v>0.4</v>
      </c>
      <c r="G68" s="196">
        <v>0.7</v>
      </c>
      <c r="H68" s="196">
        <v>0</v>
      </c>
      <c r="I68" s="196">
        <v>0.3</v>
      </c>
      <c r="J68" s="196">
        <v>10.57</v>
      </c>
      <c r="K68" s="196">
        <v>6.47</v>
      </c>
      <c r="L68" s="196">
        <v>2.83</v>
      </c>
      <c r="M68" s="196">
        <v>1.27</v>
      </c>
      <c r="N68" s="197">
        <v>8</v>
      </c>
      <c r="O68" s="196">
        <v>5</v>
      </c>
      <c r="P68" s="196">
        <v>3</v>
      </c>
      <c r="Q68" s="248">
        <v>1.47</v>
      </c>
      <c r="R68" s="248">
        <v>1.1100000000000001</v>
      </c>
      <c r="S68" s="248">
        <v>-1.28</v>
      </c>
      <c r="T68" s="248"/>
    </row>
    <row r="69" spans="1:20">
      <c r="A69" s="253" t="s">
        <v>156</v>
      </c>
      <c r="B69" s="247">
        <v>382</v>
      </c>
      <c r="C69" s="247">
        <v>307</v>
      </c>
      <c r="D69" s="247">
        <v>75</v>
      </c>
      <c r="E69" s="254">
        <v>0.6</v>
      </c>
      <c r="F69" s="254">
        <v>0.4</v>
      </c>
      <c r="G69" s="196">
        <v>0.7</v>
      </c>
      <c r="H69" s="196">
        <v>0</v>
      </c>
      <c r="I69" s="196">
        <v>0.3</v>
      </c>
      <c r="J69" s="196">
        <v>73.400000000000006</v>
      </c>
      <c r="K69" s="196">
        <v>44.24</v>
      </c>
      <c r="L69" s="196">
        <v>20.350000000000001</v>
      </c>
      <c r="M69" s="196">
        <v>8.81</v>
      </c>
      <c r="N69" s="197">
        <v>62</v>
      </c>
      <c r="O69" s="196">
        <v>42</v>
      </c>
      <c r="P69" s="196">
        <v>20</v>
      </c>
      <c r="Q69" s="248">
        <v>2.2400000000000002</v>
      </c>
      <c r="R69" s="248">
        <v>8.5500000000000007</v>
      </c>
      <c r="S69" s="248">
        <v>-8.1999999999999993</v>
      </c>
      <c r="T69" s="248"/>
    </row>
    <row r="70" spans="1:20">
      <c r="A70" s="253" t="s">
        <v>157</v>
      </c>
      <c r="B70" s="247">
        <v>2069</v>
      </c>
      <c r="C70" s="247">
        <v>293</v>
      </c>
      <c r="D70" s="247">
        <v>1776</v>
      </c>
      <c r="E70" s="254">
        <v>0.8</v>
      </c>
      <c r="F70" s="254">
        <v>0.2</v>
      </c>
      <c r="G70" s="196">
        <v>0.8</v>
      </c>
      <c r="H70" s="196">
        <v>0</v>
      </c>
      <c r="I70" s="196">
        <v>0.2</v>
      </c>
      <c r="J70" s="196">
        <v>342.76</v>
      </c>
      <c r="K70" s="196">
        <v>278.8</v>
      </c>
      <c r="L70" s="196">
        <v>50.249999999999986</v>
      </c>
      <c r="M70" s="196">
        <v>13.71</v>
      </c>
      <c r="N70" s="197">
        <v>274</v>
      </c>
      <c r="O70" s="196">
        <v>228</v>
      </c>
      <c r="P70" s="196">
        <v>46</v>
      </c>
      <c r="Q70" s="248">
        <v>50.8</v>
      </c>
      <c r="R70" s="248">
        <v>19.75</v>
      </c>
      <c r="S70" s="248">
        <v>-15.500000000000014</v>
      </c>
      <c r="T70" s="248"/>
    </row>
    <row r="71" spans="1:20">
      <c r="A71" s="253" t="s">
        <v>158</v>
      </c>
      <c r="B71" s="247">
        <v>758</v>
      </c>
      <c r="C71" s="247">
        <v>215</v>
      </c>
      <c r="D71" s="247">
        <v>543</v>
      </c>
      <c r="E71" s="254">
        <v>0.6</v>
      </c>
      <c r="F71" s="254">
        <v>0.4</v>
      </c>
      <c r="G71" s="196">
        <v>0.7</v>
      </c>
      <c r="H71" s="196">
        <v>0</v>
      </c>
      <c r="I71" s="196">
        <v>0.3</v>
      </c>
      <c r="J71" s="196">
        <v>129.89000000000001</v>
      </c>
      <c r="K71" s="196">
        <v>76.83</v>
      </c>
      <c r="L71" s="196">
        <v>37.470000000000006</v>
      </c>
      <c r="M71" s="196">
        <v>15.59</v>
      </c>
      <c r="N71" s="197">
        <v>130</v>
      </c>
      <c r="O71" s="196">
        <v>89</v>
      </c>
      <c r="P71" s="196">
        <v>41</v>
      </c>
      <c r="Q71" s="248">
        <v>-12.17</v>
      </c>
      <c r="R71" s="248">
        <v>17.940000000000001</v>
      </c>
      <c r="S71" s="248">
        <v>-21.469999999999995</v>
      </c>
      <c r="T71" s="248"/>
    </row>
    <row r="72" spans="1:20">
      <c r="A72" s="253" t="s">
        <v>159</v>
      </c>
      <c r="B72" s="247">
        <v>248</v>
      </c>
      <c r="C72" s="247">
        <v>106</v>
      </c>
      <c r="D72" s="247">
        <v>142</v>
      </c>
      <c r="E72" s="254">
        <v>0.6</v>
      </c>
      <c r="F72" s="254">
        <v>0.4</v>
      </c>
      <c r="G72" s="196">
        <v>0.7</v>
      </c>
      <c r="H72" s="196">
        <v>0</v>
      </c>
      <c r="I72" s="196">
        <v>0.3</v>
      </c>
      <c r="J72" s="196">
        <v>43.92</v>
      </c>
      <c r="K72" s="196">
        <v>26.68</v>
      </c>
      <c r="L72" s="196">
        <v>11.970000000000002</v>
      </c>
      <c r="M72" s="196">
        <v>5.27</v>
      </c>
      <c r="N72" s="197">
        <v>34</v>
      </c>
      <c r="O72" s="196">
        <v>23</v>
      </c>
      <c r="P72" s="196">
        <v>11</v>
      </c>
      <c r="Q72" s="248">
        <v>3.68</v>
      </c>
      <c r="R72" s="248">
        <v>4.59</v>
      </c>
      <c r="S72" s="248">
        <v>-3.6199999999999974</v>
      </c>
      <c r="T72" s="248"/>
    </row>
    <row r="73" spans="1:20">
      <c r="A73" s="253" t="s">
        <v>160</v>
      </c>
      <c r="B73" s="247">
        <v>356</v>
      </c>
      <c r="C73" s="247">
        <v>105</v>
      </c>
      <c r="D73" s="247">
        <v>251</v>
      </c>
      <c r="E73" s="254">
        <v>0.6</v>
      </c>
      <c r="F73" s="254">
        <v>0.4</v>
      </c>
      <c r="G73" s="196">
        <v>0.7</v>
      </c>
      <c r="H73" s="196">
        <v>0</v>
      </c>
      <c r="I73" s="196">
        <v>0.3</v>
      </c>
      <c r="J73" s="196">
        <v>61.16</v>
      </c>
      <c r="K73" s="196">
        <v>37.369999999999997</v>
      </c>
      <c r="L73" s="196">
        <v>16.450000000000003</v>
      </c>
      <c r="M73" s="196">
        <v>7.34</v>
      </c>
      <c r="N73" s="197">
        <v>44</v>
      </c>
      <c r="O73" s="196">
        <v>30</v>
      </c>
      <c r="P73" s="196">
        <v>14</v>
      </c>
      <c r="Q73" s="248">
        <v>7.37</v>
      </c>
      <c r="R73" s="248">
        <v>6.11</v>
      </c>
      <c r="S73" s="248">
        <v>-3.6599999999999975</v>
      </c>
      <c r="T73" s="248"/>
    </row>
    <row r="74" spans="1:20">
      <c r="A74" s="253" t="s">
        <v>161</v>
      </c>
      <c r="B74" s="247">
        <v>446</v>
      </c>
      <c r="C74" s="247">
        <v>121</v>
      </c>
      <c r="D74" s="247">
        <v>325</v>
      </c>
      <c r="E74" s="254">
        <v>0.6</v>
      </c>
      <c r="F74" s="254">
        <v>0.4</v>
      </c>
      <c r="G74" s="196">
        <v>0.7</v>
      </c>
      <c r="H74" s="196">
        <v>0</v>
      </c>
      <c r="I74" s="196">
        <v>0.3</v>
      </c>
      <c r="J74" s="196">
        <v>76.2</v>
      </c>
      <c r="K74" s="196">
        <v>46.29</v>
      </c>
      <c r="L74" s="196">
        <v>20.77</v>
      </c>
      <c r="M74" s="196">
        <v>9.14</v>
      </c>
      <c r="N74" s="197">
        <v>59</v>
      </c>
      <c r="O74" s="196">
        <v>40</v>
      </c>
      <c r="P74" s="196">
        <v>19</v>
      </c>
      <c r="Q74" s="248">
        <v>6.29</v>
      </c>
      <c r="R74" s="248">
        <v>8.0500000000000007</v>
      </c>
      <c r="S74" s="248">
        <v>-6.2800000000000011</v>
      </c>
      <c r="T74" s="248"/>
    </row>
    <row r="75" spans="1:20">
      <c r="A75" s="249" t="s">
        <v>162</v>
      </c>
      <c r="B75" s="257">
        <v>4392</v>
      </c>
      <c r="C75" s="257">
        <v>1510</v>
      </c>
      <c r="D75" s="257">
        <v>2882</v>
      </c>
      <c r="E75" s="203"/>
      <c r="F75" s="203"/>
      <c r="G75" s="203"/>
      <c r="H75" s="203"/>
      <c r="I75" s="203"/>
      <c r="J75" s="203">
        <v>763.1</v>
      </c>
      <c r="K75" s="203">
        <v>490.55</v>
      </c>
      <c r="L75" s="203">
        <v>174.34</v>
      </c>
      <c r="M75" s="203">
        <v>98.210000000000008</v>
      </c>
      <c r="N75" s="203">
        <v>551</v>
      </c>
      <c r="O75" s="203">
        <v>398</v>
      </c>
      <c r="P75" s="203">
        <v>153</v>
      </c>
      <c r="Q75" s="203">
        <v>92.55</v>
      </c>
      <c r="R75" s="203">
        <v>65.83</v>
      </c>
      <c r="S75" s="203">
        <v>-44.489999999999981</v>
      </c>
      <c r="T75" s="203"/>
    </row>
    <row r="76" spans="1:20">
      <c r="A76" s="249" t="s">
        <v>102</v>
      </c>
      <c r="B76" s="257">
        <v>871</v>
      </c>
      <c r="C76" s="257">
        <v>226</v>
      </c>
      <c r="D76" s="257">
        <v>645</v>
      </c>
      <c r="E76" s="203"/>
      <c r="F76" s="203"/>
      <c r="G76" s="203"/>
      <c r="H76" s="203"/>
      <c r="I76" s="203"/>
      <c r="J76" s="203">
        <v>148.39000000000001</v>
      </c>
      <c r="K76" s="203">
        <v>89.62</v>
      </c>
      <c r="L76" s="203">
        <v>21.040000000000003</v>
      </c>
      <c r="M76" s="203">
        <v>37.730000000000004</v>
      </c>
      <c r="N76" s="203">
        <v>95</v>
      </c>
      <c r="O76" s="203">
        <v>76</v>
      </c>
      <c r="P76" s="203">
        <v>19</v>
      </c>
      <c r="Q76" s="203">
        <v>13.620000000000001</v>
      </c>
      <c r="R76" s="203">
        <v>8.43</v>
      </c>
      <c r="S76" s="203">
        <v>-6.389999999999997</v>
      </c>
      <c r="T76" s="203"/>
    </row>
    <row r="77" spans="1:20">
      <c r="A77" s="253" t="s">
        <v>163</v>
      </c>
      <c r="B77" s="247">
        <v>233</v>
      </c>
      <c r="C77" s="247">
        <v>74</v>
      </c>
      <c r="D77" s="247">
        <v>159</v>
      </c>
      <c r="E77" s="254">
        <v>0.6</v>
      </c>
      <c r="F77" s="254">
        <v>0.4</v>
      </c>
      <c r="G77" s="196">
        <v>0</v>
      </c>
      <c r="H77" s="196">
        <v>1</v>
      </c>
      <c r="I77" s="196">
        <v>0</v>
      </c>
      <c r="J77" s="196">
        <v>40.24</v>
      </c>
      <c r="K77" s="196">
        <v>24.14</v>
      </c>
      <c r="L77" s="196">
        <v>0</v>
      </c>
      <c r="M77" s="196">
        <v>16.100000000000001</v>
      </c>
      <c r="N77" s="197">
        <v>17</v>
      </c>
      <c r="O77" s="196">
        <v>17</v>
      </c>
      <c r="P77" s="196">
        <v>0</v>
      </c>
      <c r="Q77" s="248">
        <v>7.1400000000000006</v>
      </c>
      <c r="R77" s="248">
        <v>0</v>
      </c>
      <c r="S77" s="248">
        <v>0</v>
      </c>
      <c r="T77" s="248"/>
    </row>
    <row r="78" spans="1:20">
      <c r="A78" s="253" t="s">
        <v>164</v>
      </c>
      <c r="B78" s="247">
        <v>386</v>
      </c>
      <c r="C78" s="247">
        <v>152</v>
      </c>
      <c r="D78" s="247">
        <v>234</v>
      </c>
      <c r="E78" s="254">
        <v>0.6</v>
      </c>
      <c r="F78" s="254">
        <v>0.4</v>
      </c>
      <c r="G78" s="196">
        <v>0.5</v>
      </c>
      <c r="H78" s="196">
        <v>0.5</v>
      </c>
      <c r="I78" s="196"/>
      <c r="J78" s="196">
        <v>67.84</v>
      </c>
      <c r="K78" s="196">
        <v>40.869999999999997</v>
      </c>
      <c r="L78" s="196">
        <v>13.400000000000002</v>
      </c>
      <c r="M78" s="196">
        <v>13.57</v>
      </c>
      <c r="N78" s="197">
        <v>52</v>
      </c>
      <c r="O78" s="196">
        <v>39</v>
      </c>
      <c r="P78" s="196">
        <v>13</v>
      </c>
      <c r="Q78" s="248">
        <v>1.87</v>
      </c>
      <c r="R78" s="248">
        <v>5.69</v>
      </c>
      <c r="S78" s="248">
        <v>-5.2899999999999983</v>
      </c>
      <c r="T78" s="248"/>
    </row>
    <row r="79" spans="1:20">
      <c r="A79" s="253" t="s">
        <v>165</v>
      </c>
      <c r="B79" s="247">
        <v>77</v>
      </c>
      <c r="C79" s="247">
        <v>0</v>
      </c>
      <c r="D79" s="247">
        <v>77</v>
      </c>
      <c r="E79" s="254">
        <v>0.6</v>
      </c>
      <c r="F79" s="254">
        <v>0.4</v>
      </c>
      <c r="G79" s="196">
        <v>0.5</v>
      </c>
      <c r="H79" s="196">
        <v>0.5</v>
      </c>
      <c r="I79" s="196"/>
      <c r="J79" s="196">
        <v>12.309999999999999</v>
      </c>
      <c r="K79" s="196">
        <v>7.43</v>
      </c>
      <c r="L79" s="196">
        <v>2.4199999999999995</v>
      </c>
      <c r="M79" s="196">
        <v>2.46</v>
      </c>
      <c r="N79" s="197">
        <v>9</v>
      </c>
      <c r="O79" s="196">
        <v>7</v>
      </c>
      <c r="P79" s="196">
        <v>2</v>
      </c>
      <c r="Q79" s="248">
        <v>0.43</v>
      </c>
      <c r="R79" s="248">
        <v>0.97</v>
      </c>
      <c r="S79" s="248">
        <v>-0.55000000000000049</v>
      </c>
      <c r="T79" s="248"/>
    </row>
    <row r="80" spans="1:20">
      <c r="A80" s="253" t="s">
        <v>166</v>
      </c>
      <c r="B80" s="247">
        <v>58</v>
      </c>
      <c r="C80" s="247">
        <v>0</v>
      </c>
      <c r="D80" s="247">
        <v>58</v>
      </c>
      <c r="E80" s="254">
        <v>0.6</v>
      </c>
      <c r="F80" s="254">
        <v>0.4</v>
      </c>
      <c r="G80" s="196">
        <v>0.5</v>
      </c>
      <c r="H80" s="196">
        <v>0.5</v>
      </c>
      <c r="I80" s="196"/>
      <c r="J80" s="196">
        <v>9.2900000000000009</v>
      </c>
      <c r="K80" s="196">
        <v>5.73</v>
      </c>
      <c r="L80" s="196">
        <v>1.7000000000000006</v>
      </c>
      <c r="M80" s="196">
        <v>1.86</v>
      </c>
      <c r="N80" s="197">
        <v>5</v>
      </c>
      <c r="O80" s="196">
        <v>4</v>
      </c>
      <c r="P80" s="196">
        <v>1</v>
      </c>
      <c r="Q80" s="248">
        <v>1.73</v>
      </c>
      <c r="R80" s="248">
        <v>0.54</v>
      </c>
      <c r="S80" s="248">
        <v>0.16000000000000059</v>
      </c>
      <c r="T80" s="248"/>
    </row>
    <row r="81" spans="1:20">
      <c r="A81" s="253" t="s">
        <v>167</v>
      </c>
      <c r="B81" s="247">
        <v>117</v>
      </c>
      <c r="C81" s="247">
        <v>0</v>
      </c>
      <c r="D81" s="247">
        <v>117</v>
      </c>
      <c r="E81" s="254">
        <v>0.6</v>
      </c>
      <c r="F81" s="254">
        <v>0.4</v>
      </c>
      <c r="G81" s="196">
        <v>0.5</v>
      </c>
      <c r="H81" s="196">
        <v>0.5</v>
      </c>
      <c r="I81" s="196"/>
      <c r="J81" s="196">
        <v>18.71</v>
      </c>
      <c r="K81" s="196">
        <v>11.45</v>
      </c>
      <c r="L81" s="196">
        <v>3.5200000000000005</v>
      </c>
      <c r="M81" s="196">
        <v>3.74</v>
      </c>
      <c r="N81" s="197">
        <v>12</v>
      </c>
      <c r="O81" s="196">
        <v>9</v>
      </c>
      <c r="P81" s="196">
        <v>3</v>
      </c>
      <c r="Q81" s="248">
        <v>2.4500000000000002</v>
      </c>
      <c r="R81" s="248">
        <v>1.23</v>
      </c>
      <c r="S81" s="248">
        <v>-0.70999999999999952</v>
      </c>
      <c r="T81" s="248"/>
    </row>
    <row r="82" spans="1:20">
      <c r="A82" s="253" t="s">
        <v>168</v>
      </c>
      <c r="B82" s="247">
        <v>89</v>
      </c>
      <c r="C82" s="247">
        <v>50</v>
      </c>
      <c r="D82" s="247">
        <v>39</v>
      </c>
      <c r="E82" s="254">
        <v>0.8</v>
      </c>
      <c r="F82" s="254">
        <v>0.2</v>
      </c>
      <c r="G82" s="196">
        <v>0.7</v>
      </c>
      <c r="H82" s="196">
        <v>0</v>
      </c>
      <c r="I82" s="196">
        <v>0.3</v>
      </c>
      <c r="J82" s="196">
        <v>16.23</v>
      </c>
      <c r="K82" s="196">
        <v>12.19</v>
      </c>
      <c r="L82" s="196">
        <v>3.0700000000000003</v>
      </c>
      <c r="M82" s="196">
        <v>0.97</v>
      </c>
      <c r="N82" s="197">
        <v>25</v>
      </c>
      <c r="O82" s="196">
        <v>21</v>
      </c>
      <c r="P82" s="196">
        <v>4</v>
      </c>
      <c r="Q82" s="248">
        <v>-8.81</v>
      </c>
      <c r="R82" s="248">
        <v>1.62</v>
      </c>
      <c r="S82" s="248">
        <v>-2.5499999999999998</v>
      </c>
      <c r="T82" s="248"/>
    </row>
    <row r="83" spans="1:20">
      <c r="A83" s="253" t="s">
        <v>169</v>
      </c>
      <c r="B83" s="247">
        <v>434</v>
      </c>
      <c r="C83" s="247">
        <v>224</v>
      </c>
      <c r="D83" s="247">
        <v>210</v>
      </c>
      <c r="E83" s="254">
        <v>0.6</v>
      </c>
      <c r="F83" s="254">
        <v>0.4</v>
      </c>
      <c r="G83" s="196">
        <v>0.7</v>
      </c>
      <c r="H83" s="196">
        <v>0</v>
      </c>
      <c r="I83" s="196">
        <v>0.3</v>
      </c>
      <c r="J83" s="196">
        <v>78.399999999999991</v>
      </c>
      <c r="K83" s="196">
        <v>47.94</v>
      </c>
      <c r="L83" s="196">
        <v>21.049999999999997</v>
      </c>
      <c r="M83" s="196">
        <v>9.41</v>
      </c>
      <c r="N83" s="197">
        <v>56</v>
      </c>
      <c r="O83" s="196">
        <v>38</v>
      </c>
      <c r="P83" s="196">
        <v>18</v>
      </c>
      <c r="Q83" s="248">
        <v>9.94</v>
      </c>
      <c r="R83" s="248">
        <v>7.65</v>
      </c>
      <c r="S83" s="248">
        <v>-4.6000000000000032</v>
      </c>
      <c r="T83" s="248"/>
    </row>
    <row r="84" spans="1:20">
      <c r="A84" s="253" t="s">
        <v>170</v>
      </c>
      <c r="B84" s="247">
        <v>541</v>
      </c>
      <c r="C84" s="247">
        <v>152</v>
      </c>
      <c r="D84" s="247">
        <v>389</v>
      </c>
      <c r="E84" s="254">
        <v>0.6</v>
      </c>
      <c r="F84" s="254">
        <v>0.4</v>
      </c>
      <c r="G84" s="196">
        <v>0.7</v>
      </c>
      <c r="H84" s="196">
        <v>0</v>
      </c>
      <c r="I84" s="196">
        <v>0.3</v>
      </c>
      <c r="J84" s="196">
        <v>92.64</v>
      </c>
      <c r="K84" s="196">
        <v>56.83</v>
      </c>
      <c r="L84" s="196">
        <v>24.689999999999998</v>
      </c>
      <c r="M84" s="196">
        <v>11.12</v>
      </c>
      <c r="N84" s="197">
        <v>63</v>
      </c>
      <c r="O84" s="196">
        <v>43</v>
      </c>
      <c r="P84" s="196">
        <v>20</v>
      </c>
      <c r="Q84" s="248">
        <v>13.83</v>
      </c>
      <c r="R84" s="248">
        <v>8.6999999999999993</v>
      </c>
      <c r="S84" s="248">
        <v>-4.0100000000000016</v>
      </c>
      <c r="T84" s="248"/>
    </row>
    <row r="85" spans="1:20">
      <c r="A85" s="253" t="s">
        <v>171</v>
      </c>
      <c r="B85" s="247">
        <v>638</v>
      </c>
      <c r="C85" s="247">
        <v>165</v>
      </c>
      <c r="D85" s="247">
        <v>473</v>
      </c>
      <c r="E85" s="254">
        <v>0.8</v>
      </c>
      <c r="F85" s="254">
        <v>0.2</v>
      </c>
      <c r="G85" s="196">
        <v>0.7</v>
      </c>
      <c r="H85" s="196">
        <v>0</v>
      </c>
      <c r="I85" s="196">
        <v>0.3</v>
      </c>
      <c r="J85" s="196">
        <v>108.67999999999999</v>
      </c>
      <c r="K85" s="196">
        <v>90.009999999999991</v>
      </c>
      <c r="L85" s="196">
        <v>12.149999999999999</v>
      </c>
      <c r="M85" s="196">
        <v>6.52</v>
      </c>
      <c r="N85" s="197">
        <v>66</v>
      </c>
      <c r="O85" s="196">
        <v>56</v>
      </c>
      <c r="P85" s="196">
        <v>10</v>
      </c>
      <c r="Q85" s="248">
        <v>34.01</v>
      </c>
      <c r="R85" s="248">
        <v>4.22</v>
      </c>
      <c r="S85" s="248">
        <v>-2.0700000000000012</v>
      </c>
      <c r="T85" s="248"/>
    </row>
    <row r="86" spans="1:20">
      <c r="A86" s="253" t="s">
        <v>172</v>
      </c>
      <c r="B86" s="247">
        <v>360</v>
      </c>
      <c r="C86" s="247">
        <v>204</v>
      </c>
      <c r="D86" s="247">
        <v>156</v>
      </c>
      <c r="E86" s="254">
        <v>0.6</v>
      </c>
      <c r="F86" s="254">
        <v>0.4</v>
      </c>
      <c r="G86" s="196">
        <v>0.7</v>
      </c>
      <c r="H86" s="196">
        <v>0</v>
      </c>
      <c r="I86" s="196">
        <v>0.3</v>
      </c>
      <c r="J86" s="196">
        <v>65.759999999999991</v>
      </c>
      <c r="K86" s="196">
        <v>39.799999999999997</v>
      </c>
      <c r="L86" s="196">
        <v>18.07</v>
      </c>
      <c r="M86" s="196">
        <v>7.89</v>
      </c>
      <c r="N86" s="197">
        <v>53</v>
      </c>
      <c r="O86" s="196">
        <v>36</v>
      </c>
      <c r="P86" s="196">
        <v>17</v>
      </c>
      <c r="Q86" s="248">
        <v>3.8</v>
      </c>
      <c r="R86" s="248">
        <v>7.23</v>
      </c>
      <c r="S86" s="248">
        <v>-6.16</v>
      </c>
      <c r="T86" s="248"/>
    </row>
    <row r="87" spans="1:20">
      <c r="A87" s="253" t="s">
        <v>173</v>
      </c>
      <c r="B87" s="247">
        <v>622</v>
      </c>
      <c r="C87" s="247">
        <v>216</v>
      </c>
      <c r="D87" s="247">
        <v>406</v>
      </c>
      <c r="E87" s="254">
        <v>0.6</v>
      </c>
      <c r="F87" s="254">
        <v>0.4</v>
      </c>
      <c r="G87" s="196">
        <v>0.7</v>
      </c>
      <c r="H87" s="196">
        <v>0</v>
      </c>
      <c r="I87" s="196">
        <v>0.3</v>
      </c>
      <c r="J87" s="196">
        <v>108.16000000000001</v>
      </c>
      <c r="K87" s="196">
        <v>65.680000000000007</v>
      </c>
      <c r="L87" s="196">
        <v>29.500000000000007</v>
      </c>
      <c r="M87" s="196">
        <v>12.98</v>
      </c>
      <c r="N87" s="197">
        <v>84</v>
      </c>
      <c r="O87" s="196">
        <v>57</v>
      </c>
      <c r="P87" s="196">
        <v>27</v>
      </c>
      <c r="Q87" s="248">
        <v>8.68</v>
      </c>
      <c r="R87" s="248">
        <v>11.53</v>
      </c>
      <c r="S87" s="248">
        <v>-9.0299999999999923</v>
      </c>
      <c r="T87" s="248"/>
    </row>
    <row r="88" spans="1:20">
      <c r="A88" s="253" t="s">
        <v>174</v>
      </c>
      <c r="B88" s="247">
        <v>837</v>
      </c>
      <c r="C88" s="247">
        <v>273</v>
      </c>
      <c r="D88" s="247">
        <v>564</v>
      </c>
      <c r="E88" s="254">
        <v>0.6</v>
      </c>
      <c r="F88" s="254">
        <v>0.4</v>
      </c>
      <c r="G88" s="196">
        <v>0.8</v>
      </c>
      <c r="H88" s="196">
        <v>0</v>
      </c>
      <c r="I88" s="196">
        <v>0.2</v>
      </c>
      <c r="J88" s="196">
        <v>144.84</v>
      </c>
      <c r="K88" s="196">
        <v>88.48</v>
      </c>
      <c r="L88" s="196">
        <v>44.77000000000001</v>
      </c>
      <c r="M88" s="196">
        <v>11.59</v>
      </c>
      <c r="N88" s="197">
        <v>109</v>
      </c>
      <c r="O88" s="196">
        <v>71</v>
      </c>
      <c r="P88" s="196">
        <v>38</v>
      </c>
      <c r="Q88" s="248">
        <v>17.48</v>
      </c>
      <c r="R88" s="248">
        <v>16.45</v>
      </c>
      <c r="S88" s="248">
        <v>-9.6799999999999891</v>
      </c>
      <c r="T88" s="248"/>
    </row>
    <row r="89" spans="1:20">
      <c r="A89" s="249" t="s">
        <v>175</v>
      </c>
      <c r="B89" s="257">
        <v>3799</v>
      </c>
      <c r="C89" s="257">
        <v>1042</v>
      </c>
      <c r="D89" s="257">
        <v>2757</v>
      </c>
      <c r="E89" s="203"/>
      <c r="F89" s="203"/>
      <c r="G89" s="203"/>
      <c r="H89" s="203"/>
      <c r="I89" s="203"/>
      <c r="J89" s="203">
        <v>649.52</v>
      </c>
      <c r="K89" s="203">
        <v>496.74</v>
      </c>
      <c r="L89" s="203">
        <v>102.21000000000001</v>
      </c>
      <c r="M89" s="203">
        <v>50.57</v>
      </c>
      <c r="N89" s="203">
        <v>503</v>
      </c>
      <c r="O89" s="203">
        <v>414</v>
      </c>
      <c r="P89" s="203">
        <v>89</v>
      </c>
      <c r="Q89" s="203">
        <v>82.74</v>
      </c>
      <c r="R89" s="203">
        <v>38.68</v>
      </c>
      <c r="S89" s="203">
        <v>-25.469999999999992</v>
      </c>
      <c r="T89" s="203"/>
    </row>
    <row r="90" spans="1:20">
      <c r="A90" s="249" t="s">
        <v>102</v>
      </c>
      <c r="B90" s="257">
        <v>805</v>
      </c>
      <c r="C90" s="257">
        <v>248</v>
      </c>
      <c r="D90" s="257">
        <v>557</v>
      </c>
      <c r="E90" s="203"/>
      <c r="F90" s="203"/>
      <c r="G90" s="203"/>
      <c r="H90" s="203"/>
      <c r="I90" s="203"/>
      <c r="J90" s="203">
        <v>138.73000000000002</v>
      </c>
      <c r="K90" s="203">
        <v>86</v>
      </c>
      <c r="L90" s="203">
        <v>23.97</v>
      </c>
      <c r="M90" s="203">
        <v>28.759999999999998</v>
      </c>
      <c r="N90" s="203">
        <v>68</v>
      </c>
      <c r="O90" s="203">
        <v>52</v>
      </c>
      <c r="P90" s="203">
        <v>16</v>
      </c>
      <c r="Q90" s="203">
        <v>34</v>
      </c>
      <c r="R90" s="203">
        <v>6.81</v>
      </c>
      <c r="S90" s="203">
        <v>1.1599999999999993</v>
      </c>
      <c r="T90" s="203"/>
    </row>
    <row r="91" spans="1:20">
      <c r="A91" s="253" t="s">
        <v>176</v>
      </c>
      <c r="B91" s="247">
        <v>171</v>
      </c>
      <c r="C91" s="247">
        <v>0</v>
      </c>
      <c r="D91" s="247">
        <v>171</v>
      </c>
      <c r="E91" s="254">
        <v>0.6</v>
      </c>
      <c r="F91" s="254">
        <v>0.4</v>
      </c>
      <c r="G91" s="196">
        <v>0</v>
      </c>
      <c r="H91" s="196">
        <v>1</v>
      </c>
      <c r="I91" s="196">
        <v>0</v>
      </c>
      <c r="J91" s="196">
        <v>27.36</v>
      </c>
      <c r="K91" s="196">
        <v>16.420000000000002</v>
      </c>
      <c r="L91" s="196">
        <v>0</v>
      </c>
      <c r="M91" s="196">
        <v>10.94</v>
      </c>
      <c r="N91" s="197">
        <v>13</v>
      </c>
      <c r="O91" s="196">
        <v>13</v>
      </c>
      <c r="P91" s="196">
        <v>0</v>
      </c>
      <c r="Q91" s="248">
        <v>3.4200000000000017</v>
      </c>
      <c r="R91" s="248">
        <v>0</v>
      </c>
      <c r="S91" s="248">
        <v>0</v>
      </c>
      <c r="T91" s="248"/>
    </row>
    <row r="92" spans="1:20">
      <c r="A92" s="253" t="s">
        <v>177</v>
      </c>
      <c r="B92" s="247">
        <v>634</v>
      </c>
      <c r="C92" s="247">
        <v>248</v>
      </c>
      <c r="D92" s="247">
        <v>386</v>
      </c>
      <c r="E92" s="254">
        <v>0.6</v>
      </c>
      <c r="F92" s="254">
        <v>0.4</v>
      </c>
      <c r="G92" s="196">
        <v>0.6</v>
      </c>
      <c r="H92" s="196">
        <v>0.4</v>
      </c>
      <c r="I92" s="196"/>
      <c r="J92" s="196">
        <v>111.37</v>
      </c>
      <c r="K92" s="196">
        <v>69.58</v>
      </c>
      <c r="L92" s="196">
        <v>23.97</v>
      </c>
      <c r="M92" s="196">
        <v>17.82</v>
      </c>
      <c r="N92" s="197">
        <v>55</v>
      </c>
      <c r="O92" s="196">
        <v>39</v>
      </c>
      <c r="P92" s="196">
        <v>16</v>
      </c>
      <c r="Q92" s="248">
        <v>30.58</v>
      </c>
      <c r="R92" s="248">
        <v>6.81</v>
      </c>
      <c r="S92" s="248">
        <v>1.1599999999999993</v>
      </c>
      <c r="T92" s="248"/>
    </row>
    <row r="93" spans="1:20">
      <c r="A93" s="253" t="s">
        <v>178</v>
      </c>
      <c r="B93" s="247">
        <v>72</v>
      </c>
      <c r="C93" s="247">
        <v>0</v>
      </c>
      <c r="D93" s="247">
        <v>72</v>
      </c>
      <c r="E93" s="254">
        <v>0.6</v>
      </c>
      <c r="F93" s="254">
        <v>0.4</v>
      </c>
      <c r="G93" s="196">
        <v>0.6</v>
      </c>
      <c r="H93" s="196">
        <v>0.4</v>
      </c>
      <c r="I93" s="196"/>
      <c r="J93" s="196">
        <v>11.51</v>
      </c>
      <c r="K93" s="196">
        <v>7</v>
      </c>
      <c r="L93" s="196">
        <v>2.67</v>
      </c>
      <c r="M93" s="196">
        <v>1.84</v>
      </c>
      <c r="N93" s="197">
        <v>8</v>
      </c>
      <c r="O93" s="196">
        <v>6</v>
      </c>
      <c r="P93" s="196">
        <v>2</v>
      </c>
      <c r="Q93" s="248">
        <v>1</v>
      </c>
      <c r="R93" s="248">
        <v>1.01</v>
      </c>
      <c r="S93" s="248">
        <v>-0.34000000000000008</v>
      </c>
      <c r="T93" s="248"/>
    </row>
    <row r="94" spans="1:20">
      <c r="A94" s="253" t="s">
        <v>179</v>
      </c>
      <c r="B94" s="247">
        <v>1156</v>
      </c>
      <c r="C94" s="247">
        <v>270</v>
      </c>
      <c r="D94" s="247">
        <v>886</v>
      </c>
      <c r="E94" s="254">
        <v>0.8</v>
      </c>
      <c r="F94" s="254">
        <v>0.2</v>
      </c>
      <c r="G94" s="196">
        <v>0.8</v>
      </c>
      <c r="H94" s="196">
        <v>0</v>
      </c>
      <c r="I94" s="196">
        <v>0.2</v>
      </c>
      <c r="J94" s="196">
        <v>195.76000000000005</v>
      </c>
      <c r="K94" s="196">
        <v>159.05000000000001</v>
      </c>
      <c r="L94" s="196">
        <v>28.880000000000013</v>
      </c>
      <c r="M94" s="196">
        <v>7.83</v>
      </c>
      <c r="N94" s="197">
        <v>158</v>
      </c>
      <c r="O94" s="196">
        <v>132</v>
      </c>
      <c r="P94" s="196">
        <v>26</v>
      </c>
      <c r="Q94" s="248">
        <v>27.05</v>
      </c>
      <c r="R94" s="248">
        <v>11.44</v>
      </c>
      <c r="S94" s="248">
        <v>-8.5599999999999863</v>
      </c>
      <c r="T94" s="248"/>
    </row>
    <row r="95" spans="1:20">
      <c r="A95" s="253" t="s">
        <v>180</v>
      </c>
      <c r="B95" s="247">
        <v>1766</v>
      </c>
      <c r="C95" s="247">
        <v>524</v>
      </c>
      <c r="D95" s="247">
        <v>1242</v>
      </c>
      <c r="E95" s="254">
        <v>0.8</v>
      </c>
      <c r="F95" s="254">
        <v>0.2</v>
      </c>
      <c r="G95" s="196">
        <v>0.8</v>
      </c>
      <c r="H95" s="196">
        <v>0</v>
      </c>
      <c r="I95" s="196">
        <v>0.2</v>
      </c>
      <c r="J95" s="196">
        <v>303.52</v>
      </c>
      <c r="K95" s="196">
        <v>244.69</v>
      </c>
      <c r="L95" s="196">
        <v>46.69</v>
      </c>
      <c r="M95" s="196">
        <v>12.14</v>
      </c>
      <c r="N95" s="197">
        <v>269</v>
      </c>
      <c r="O95" s="196">
        <v>224</v>
      </c>
      <c r="P95" s="196">
        <v>45</v>
      </c>
      <c r="Q95" s="248">
        <v>20.69</v>
      </c>
      <c r="R95" s="248">
        <v>19.420000000000002</v>
      </c>
      <c r="S95" s="248">
        <v>-17.730000000000004</v>
      </c>
      <c r="T95" s="248"/>
    </row>
    <row r="96" spans="1:20">
      <c r="A96" s="249" t="s">
        <v>181</v>
      </c>
      <c r="B96" s="257">
        <v>4347</v>
      </c>
      <c r="C96" s="257">
        <v>1877</v>
      </c>
      <c r="D96" s="257">
        <v>2470</v>
      </c>
      <c r="E96" s="203"/>
      <c r="F96" s="203"/>
      <c r="G96" s="203"/>
      <c r="H96" s="203"/>
      <c r="I96" s="203"/>
      <c r="J96" s="203">
        <v>770.6</v>
      </c>
      <c r="K96" s="203">
        <v>560.69000000000005</v>
      </c>
      <c r="L96" s="203">
        <v>131.99</v>
      </c>
      <c r="M96" s="203">
        <v>77.919999999999987</v>
      </c>
      <c r="N96" s="203">
        <v>612</v>
      </c>
      <c r="O96" s="203">
        <v>490</v>
      </c>
      <c r="P96" s="203">
        <v>122</v>
      </c>
      <c r="Q96" s="203">
        <v>70.69</v>
      </c>
      <c r="R96" s="203">
        <v>52.489999999999995</v>
      </c>
      <c r="S96" s="203">
        <v>-42.5</v>
      </c>
      <c r="T96" s="203"/>
    </row>
    <row r="97" spans="1:20">
      <c r="A97" s="249" t="s">
        <v>102</v>
      </c>
      <c r="B97" s="257">
        <v>1207</v>
      </c>
      <c r="C97" s="257">
        <v>385</v>
      </c>
      <c r="D97" s="257">
        <v>822</v>
      </c>
      <c r="E97" s="203"/>
      <c r="F97" s="203"/>
      <c r="G97" s="203"/>
      <c r="H97" s="203"/>
      <c r="I97" s="203"/>
      <c r="J97" s="203">
        <v>208.52</v>
      </c>
      <c r="K97" s="203">
        <v>130.07</v>
      </c>
      <c r="L97" s="203">
        <v>35.24</v>
      </c>
      <c r="M97" s="203">
        <v>43.209999999999994</v>
      </c>
      <c r="N97" s="203">
        <v>146</v>
      </c>
      <c r="O97" s="203">
        <v>114</v>
      </c>
      <c r="P97" s="203">
        <v>32</v>
      </c>
      <c r="Q97" s="203">
        <v>16.07</v>
      </c>
      <c r="R97" s="203">
        <v>13.86</v>
      </c>
      <c r="S97" s="203">
        <v>-10.619999999999997</v>
      </c>
      <c r="T97" s="203"/>
    </row>
    <row r="98" spans="1:20">
      <c r="A98" s="253" t="s">
        <v>182</v>
      </c>
      <c r="B98" s="247">
        <v>100</v>
      </c>
      <c r="C98" s="247">
        <v>93</v>
      </c>
      <c r="D98" s="247">
        <v>7</v>
      </c>
      <c r="E98" s="254">
        <v>0.6</v>
      </c>
      <c r="F98" s="254">
        <v>0.4</v>
      </c>
      <c r="G98" s="196">
        <v>0</v>
      </c>
      <c r="H98" s="196">
        <v>1</v>
      </c>
      <c r="I98" s="196">
        <v>0</v>
      </c>
      <c r="J98" s="196">
        <v>19.72</v>
      </c>
      <c r="K98" s="196">
        <v>11.83</v>
      </c>
      <c r="L98" s="196">
        <v>0</v>
      </c>
      <c r="M98" s="196">
        <v>7.89</v>
      </c>
      <c r="N98" s="197">
        <v>12</v>
      </c>
      <c r="O98" s="196">
        <v>12</v>
      </c>
      <c r="P98" s="196">
        <v>0</v>
      </c>
      <c r="Q98" s="248">
        <v>-0.16999999999999993</v>
      </c>
      <c r="R98" s="248">
        <v>0</v>
      </c>
      <c r="S98" s="248">
        <v>0</v>
      </c>
      <c r="T98" s="248"/>
    </row>
    <row r="99" spans="1:20">
      <c r="A99" s="253" t="s">
        <v>183</v>
      </c>
      <c r="B99" s="247">
        <v>309</v>
      </c>
      <c r="C99" s="247">
        <v>138</v>
      </c>
      <c r="D99" s="247">
        <v>171</v>
      </c>
      <c r="E99" s="254">
        <v>0.6</v>
      </c>
      <c r="F99" s="254">
        <v>0.4</v>
      </c>
      <c r="G99" s="196">
        <v>0.5</v>
      </c>
      <c r="H99" s="196">
        <v>0.5</v>
      </c>
      <c r="I99" s="196"/>
      <c r="J99" s="196">
        <v>54.96</v>
      </c>
      <c r="K99" s="196">
        <v>33.57</v>
      </c>
      <c r="L99" s="196">
        <v>10.399999999999997</v>
      </c>
      <c r="M99" s="196">
        <v>10.99</v>
      </c>
      <c r="N99" s="197">
        <v>36</v>
      </c>
      <c r="O99" s="196">
        <v>27</v>
      </c>
      <c r="P99" s="196">
        <v>9</v>
      </c>
      <c r="Q99" s="248">
        <v>6.57</v>
      </c>
      <c r="R99" s="248">
        <v>3.92</v>
      </c>
      <c r="S99" s="248">
        <v>-2.5200000000000031</v>
      </c>
      <c r="T99" s="248"/>
    </row>
    <row r="100" spans="1:20">
      <c r="A100" s="253" t="s">
        <v>184</v>
      </c>
      <c r="B100" s="247">
        <v>689</v>
      </c>
      <c r="C100" s="247">
        <v>154</v>
      </c>
      <c r="D100" s="247">
        <v>535</v>
      </c>
      <c r="E100" s="254">
        <v>0.6</v>
      </c>
      <c r="F100" s="254">
        <v>0.4</v>
      </c>
      <c r="G100" s="196">
        <v>0.5</v>
      </c>
      <c r="H100" s="196">
        <v>0.5</v>
      </c>
      <c r="I100" s="196"/>
      <c r="J100" s="196">
        <v>116.4</v>
      </c>
      <c r="K100" s="196">
        <v>70.72</v>
      </c>
      <c r="L100" s="196">
        <v>22.400000000000006</v>
      </c>
      <c r="M100" s="196">
        <v>23.28</v>
      </c>
      <c r="N100" s="197">
        <v>81</v>
      </c>
      <c r="O100" s="196">
        <v>61</v>
      </c>
      <c r="P100" s="196">
        <v>20</v>
      </c>
      <c r="Q100" s="248">
        <v>9.7200000000000006</v>
      </c>
      <c r="R100" s="248">
        <v>8.84</v>
      </c>
      <c r="S100" s="248">
        <v>-6.4399999999999942</v>
      </c>
      <c r="T100" s="248"/>
    </row>
    <row r="101" spans="1:20">
      <c r="A101" s="253" t="s">
        <v>185</v>
      </c>
      <c r="B101" s="247">
        <v>109</v>
      </c>
      <c r="C101" s="247">
        <v>0</v>
      </c>
      <c r="D101" s="247">
        <v>109</v>
      </c>
      <c r="E101" s="254">
        <v>0.8</v>
      </c>
      <c r="F101" s="254">
        <v>0.2</v>
      </c>
      <c r="G101" s="196">
        <v>0.7</v>
      </c>
      <c r="H101" s="196">
        <v>0</v>
      </c>
      <c r="I101" s="196">
        <v>0.3</v>
      </c>
      <c r="J101" s="196">
        <v>17.440000000000001</v>
      </c>
      <c r="K101" s="196">
        <v>13.95</v>
      </c>
      <c r="L101" s="196">
        <v>2.4399999999999995</v>
      </c>
      <c r="M101" s="196">
        <v>1.05</v>
      </c>
      <c r="N101" s="197">
        <v>17</v>
      </c>
      <c r="O101" s="196">
        <v>14</v>
      </c>
      <c r="P101" s="196">
        <v>3</v>
      </c>
      <c r="Q101" s="248">
        <v>-0.05</v>
      </c>
      <c r="R101" s="248">
        <v>1.1000000000000001</v>
      </c>
      <c r="S101" s="248">
        <v>-1.6600000000000006</v>
      </c>
      <c r="T101" s="248"/>
    </row>
    <row r="102" spans="1:20">
      <c r="A102" s="253" t="s">
        <v>186</v>
      </c>
      <c r="B102" s="247">
        <v>384</v>
      </c>
      <c r="C102" s="247">
        <v>264</v>
      </c>
      <c r="D102" s="247">
        <v>120</v>
      </c>
      <c r="E102" s="254">
        <v>0.8</v>
      </c>
      <c r="F102" s="254">
        <v>0.2</v>
      </c>
      <c r="G102" s="196">
        <v>0.7</v>
      </c>
      <c r="H102" s="196">
        <v>0</v>
      </c>
      <c r="I102" s="196">
        <v>0.3</v>
      </c>
      <c r="J102" s="196">
        <v>72</v>
      </c>
      <c r="K102" s="196">
        <v>58.65</v>
      </c>
      <c r="L102" s="196">
        <v>9.0300000000000011</v>
      </c>
      <c r="M102" s="196">
        <v>4.32</v>
      </c>
      <c r="N102" s="197">
        <v>55</v>
      </c>
      <c r="O102" s="196">
        <v>47</v>
      </c>
      <c r="P102" s="196">
        <v>8</v>
      </c>
      <c r="Q102" s="248">
        <v>11.65</v>
      </c>
      <c r="R102" s="248">
        <v>3.53</v>
      </c>
      <c r="S102" s="248">
        <v>-2.4999999999999987</v>
      </c>
      <c r="T102" s="248"/>
    </row>
    <row r="103" spans="1:20">
      <c r="A103" s="253" t="s">
        <v>187</v>
      </c>
      <c r="B103" s="247">
        <v>333</v>
      </c>
      <c r="C103" s="247">
        <v>158</v>
      </c>
      <c r="D103" s="247">
        <v>175</v>
      </c>
      <c r="E103" s="254">
        <v>0.8</v>
      </c>
      <c r="F103" s="254">
        <v>0.2</v>
      </c>
      <c r="G103" s="196">
        <v>0.7</v>
      </c>
      <c r="H103" s="196">
        <v>0</v>
      </c>
      <c r="I103" s="196">
        <v>0.3</v>
      </c>
      <c r="J103" s="196">
        <v>59.599999999999994</v>
      </c>
      <c r="K103" s="196">
        <v>48.54</v>
      </c>
      <c r="L103" s="196">
        <v>7.48</v>
      </c>
      <c r="M103" s="196">
        <v>3.58</v>
      </c>
      <c r="N103" s="197">
        <v>46</v>
      </c>
      <c r="O103" s="196">
        <v>39</v>
      </c>
      <c r="P103" s="196">
        <v>7</v>
      </c>
      <c r="Q103" s="248">
        <v>9.5399999999999991</v>
      </c>
      <c r="R103" s="248">
        <v>2.91</v>
      </c>
      <c r="S103" s="248">
        <v>-2.4299999999999997</v>
      </c>
      <c r="T103" s="248"/>
    </row>
    <row r="104" spans="1:20">
      <c r="A104" s="253" t="s">
        <v>188</v>
      </c>
      <c r="B104" s="247">
        <v>712</v>
      </c>
      <c r="C104" s="247">
        <v>148</v>
      </c>
      <c r="D104" s="247">
        <v>564</v>
      </c>
      <c r="E104" s="254">
        <v>0.6</v>
      </c>
      <c r="F104" s="254">
        <v>0.4</v>
      </c>
      <c r="G104" s="196">
        <v>0.7</v>
      </c>
      <c r="H104" s="196">
        <v>0</v>
      </c>
      <c r="I104" s="196">
        <v>0.3</v>
      </c>
      <c r="J104" s="196">
        <v>119.84</v>
      </c>
      <c r="K104" s="196">
        <v>72.98</v>
      </c>
      <c r="L104" s="196">
        <v>32.480000000000004</v>
      </c>
      <c r="M104" s="196">
        <v>14.38</v>
      </c>
      <c r="N104" s="197">
        <v>90</v>
      </c>
      <c r="O104" s="196">
        <v>61</v>
      </c>
      <c r="P104" s="196">
        <v>29</v>
      </c>
      <c r="Q104" s="248">
        <v>11.98</v>
      </c>
      <c r="R104" s="248">
        <v>12.39</v>
      </c>
      <c r="S104" s="248">
        <v>-8.9099999999999966</v>
      </c>
      <c r="T104" s="248"/>
    </row>
    <row r="105" spans="1:20">
      <c r="A105" s="253" t="s">
        <v>189</v>
      </c>
      <c r="B105" s="247">
        <v>1711</v>
      </c>
      <c r="C105" s="247">
        <v>922</v>
      </c>
      <c r="D105" s="247">
        <v>789</v>
      </c>
      <c r="E105" s="254">
        <v>0.8</v>
      </c>
      <c r="F105" s="254">
        <v>0.2</v>
      </c>
      <c r="G105" s="196">
        <v>0.8</v>
      </c>
      <c r="H105" s="196">
        <v>0</v>
      </c>
      <c r="I105" s="196">
        <v>0.2</v>
      </c>
      <c r="J105" s="196">
        <v>310.64</v>
      </c>
      <c r="K105" s="196">
        <v>250.45</v>
      </c>
      <c r="L105" s="196">
        <v>47.759999999999991</v>
      </c>
      <c r="M105" s="196">
        <v>12.43</v>
      </c>
      <c r="N105" s="197">
        <v>275</v>
      </c>
      <c r="O105" s="196">
        <v>229</v>
      </c>
      <c r="P105" s="196">
        <v>46</v>
      </c>
      <c r="Q105" s="248">
        <v>21.45</v>
      </c>
      <c r="R105" s="248">
        <v>19.8</v>
      </c>
      <c r="S105" s="248">
        <v>-18.04000000000001</v>
      </c>
      <c r="T105" s="248"/>
    </row>
    <row r="106" spans="1:20">
      <c r="A106" s="249" t="s">
        <v>190</v>
      </c>
      <c r="B106" s="257">
        <v>9805</v>
      </c>
      <c r="C106" s="257">
        <v>4035</v>
      </c>
      <c r="D106" s="257">
        <v>5770</v>
      </c>
      <c r="E106" s="203"/>
      <c r="F106" s="203"/>
      <c r="G106" s="203"/>
      <c r="H106" s="203"/>
      <c r="I106" s="203"/>
      <c r="J106" s="203">
        <v>1730.25</v>
      </c>
      <c r="K106" s="203">
        <v>1294.3200000000002</v>
      </c>
      <c r="L106" s="203">
        <v>287.45</v>
      </c>
      <c r="M106" s="203">
        <v>148.47999999999999</v>
      </c>
      <c r="N106" s="203">
        <v>1338</v>
      </c>
      <c r="O106" s="203">
        <v>1078</v>
      </c>
      <c r="P106" s="203">
        <v>260</v>
      </c>
      <c r="Q106" s="203">
        <v>216.32000000000002</v>
      </c>
      <c r="R106" s="203">
        <v>112.13</v>
      </c>
      <c r="S106" s="203">
        <v>-84.679999999999978</v>
      </c>
      <c r="T106" s="203"/>
    </row>
    <row r="107" spans="1:20">
      <c r="A107" s="249" t="s">
        <v>102</v>
      </c>
      <c r="B107" s="257">
        <v>1139</v>
      </c>
      <c r="C107" s="257">
        <v>386</v>
      </c>
      <c r="D107" s="257">
        <v>753</v>
      </c>
      <c r="E107" s="203"/>
      <c r="F107" s="203"/>
      <c r="G107" s="203"/>
      <c r="H107" s="203"/>
      <c r="I107" s="203"/>
      <c r="J107" s="203">
        <v>197.69</v>
      </c>
      <c r="K107" s="203">
        <v>119.24</v>
      </c>
      <c r="L107" s="203">
        <v>21.69</v>
      </c>
      <c r="M107" s="203">
        <v>56.76</v>
      </c>
      <c r="N107" s="203">
        <v>127</v>
      </c>
      <c r="O107" s="203">
        <v>107</v>
      </c>
      <c r="P107" s="203">
        <v>20</v>
      </c>
      <c r="Q107" s="203">
        <v>12.24</v>
      </c>
      <c r="R107" s="203">
        <v>8.6300000000000008</v>
      </c>
      <c r="S107" s="203">
        <v>-6.9399999999999977</v>
      </c>
      <c r="T107" s="203"/>
    </row>
    <row r="108" spans="1:20">
      <c r="A108" s="253" t="s">
        <v>191</v>
      </c>
      <c r="B108" s="247">
        <v>386</v>
      </c>
      <c r="C108" s="199">
        <v>386</v>
      </c>
      <c r="D108" s="199">
        <v>0</v>
      </c>
      <c r="E108" s="254">
        <v>0.6</v>
      </c>
      <c r="F108" s="254">
        <v>0.4</v>
      </c>
      <c r="G108" s="196">
        <v>0</v>
      </c>
      <c r="H108" s="196">
        <v>1</v>
      </c>
      <c r="I108" s="196">
        <v>0</v>
      </c>
      <c r="J108" s="196">
        <v>77.2</v>
      </c>
      <c r="K108" s="196">
        <v>46.32</v>
      </c>
      <c r="L108" s="196">
        <v>0</v>
      </c>
      <c r="M108" s="196">
        <v>30.88</v>
      </c>
      <c r="N108" s="197">
        <v>41</v>
      </c>
      <c r="O108" s="196">
        <v>41</v>
      </c>
      <c r="P108" s="196">
        <v>0</v>
      </c>
      <c r="Q108" s="248">
        <v>5.32</v>
      </c>
      <c r="R108" s="248">
        <v>0</v>
      </c>
      <c r="S108" s="248">
        <v>0</v>
      </c>
      <c r="T108" s="248"/>
    </row>
    <row r="109" spans="1:20">
      <c r="A109" s="253" t="s">
        <v>192</v>
      </c>
      <c r="B109" s="247">
        <v>475</v>
      </c>
      <c r="C109" s="199"/>
      <c r="D109" s="199">
        <v>475</v>
      </c>
      <c r="E109" s="254">
        <v>0.6</v>
      </c>
      <c r="F109" s="254">
        <v>0.4</v>
      </c>
      <c r="G109" s="196">
        <v>0.5</v>
      </c>
      <c r="H109" s="196">
        <v>0.5</v>
      </c>
      <c r="I109" s="196"/>
      <c r="J109" s="196">
        <v>76</v>
      </c>
      <c r="K109" s="196">
        <v>46.26</v>
      </c>
      <c r="L109" s="196">
        <v>14.540000000000001</v>
      </c>
      <c r="M109" s="196">
        <v>15.2</v>
      </c>
      <c r="N109" s="197">
        <v>52</v>
      </c>
      <c r="O109" s="196">
        <v>39</v>
      </c>
      <c r="P109" s="196">
        <v>13</v>
      </c>
      <c r="Q109" s="248">
        <v>7.26</v>
      </c>
      <c r="R109" s="248">
        <v>5.57</v>
      </c>
      <c r="S109" s="248">
        <v>-4.0299999999999994</v>
      </c>
      <c r="T109" s="248"/>
    </row>
    <row r="110" spans="1:20">
      <c r="A110" s="253" t="s">
        <v>193</v>
      </c>
      <c r="B110" s="247">
        <v>278</v>
      </c>
      <c r="C110" s="195"/>
      <c r="D110" s="195">
        <v>278</v>
      </c>
      <c r="E110" s="254">
        <v>0.6</v>
      </c>
      <c r="F110" s="254">
        <v>0.4</v>
      </c>
      <c r="G110" s="196">
        <v>0.4</v>
      </c>
      <c r="H110" s="196">
        <v>0.5</v>
      </c>
      <c r="I110" s="196"/>
      <c r="J110" s="196">
        <v>44.49</v>
      </c>
      <c r="K110" s="196">
        <v>26.66</v>
      </c>
      <c r="L110" s="196">
        <v>7.1500000000000012</v>
      </c>
      <c r="M110" s="196">
        <v>10.68</v>
      </c>
      <c r="N110" s="197">
        <v>34</v>
      </c>
      <c r="O110" s="196">
        <v>27</v>
      </c>
      <c r="P110" s="196">
        <v>7</v>
      </c>
      <c r="Q110" s="248">
        <v>-0.34</v>
      </c>
      <c r="R110" s="248">
        <v>3.06</v>
      </c>
      <c r="S110" s="248">
        <v>-2.9099999999999988</v>
      </c>
      <c r="T110" s="248"/>
    </row>
    <row r="111" spans="1:20">
      <c r="A111" s="253" t="s">
        <v>194</v>
      </c>
      <c r="B111" s="247">
        <v>702</v>
      </c>
      <c r="C111" s="198">
        <v>264</v>
      </c>
      <c r="D111" s="198">
        <v>438</v>
      </c>
      <c r="E111" s="254">
        <v>0.6</v>
      </c>
      <c r="F111" s="254">
        <v>0.4</v>
      </c>
      <c r="G111" s="196">
        <v>0.7</v>
      </c>
      <c r="H111" s="196">
        <v>0</v>
      </c>
      <c r="I111" s="196">
        <v>0.3</v>
      </c>
      <c r="J111" s="196">
        <v>122.89</v>
      </c>
      <c r="K111" s="196">
        <v>74.3</v>
      </c>
      <c r="L111" s="196">
        <v>33.840000000000003</v>
      </c>
      <c r="M111" s="196">
        <v>14.75</v>
      </c>
      <c r="N111" s="197">
        <v>100</v>
      </c>
      <c r="O111" s="196">
        <v>68</v>
      </c>
      <c r="P111" s="196">
        <v>32</v>
      </c>
      <c r="Q111" s="248">
        <v>6.3</v>
      </c>
      <c r="R111" s="248">
        <v>13.77</v>
      </c>
      <c r="S111" s="248">
        <v>-11.929999999999996</v>
      </c>
      <c r="T111" s="248"/>
    </row>
    <row r="112" spans="1:20">
      <c r="A112" s="253" t="s">
        <v>195</v>
      </c>
      <c r="B112" s="247">
        <v>893</v>
      </c>
      <c r="C112" s="199">
        <v>350</v>
      </c>
      <c r="D112" s="199">
        <v>543</v>
      </c>
      <c r="E112" s="254">
        <v>0.6</v>
      </c>
      <c r="F112" s="254">
        <v>0.4</v>
      </c>
      <c r="G112" s="196">
        <v>0.7</v>
      </c>
      <c r="H112" s="196">
        <v>0</v>
      </c>
      <c r="I112" s="196">
        <v>0.3</v>
      </c>
      <c r="J112" s="196">
        <v>156.88999999999999</v>
      </c>
      <c r="K112" s="196">
        <v>96.43</v>
      </c>
      <c r="L112" s="196">
        <v>41.629999999999995</v>
      </c>
      <c r="M112" s="196">
        <v>18.829999999999998</v>
      </c>
      <c r="N112" s="197">
        <v>104</v>
      </c>
      <c r="O112" s="196">
        <v>71</v>
      </c>
      <c r="P112" s="196">
        <v>33</v>
      </c>
      <c r="Q112" s="248">
        <v>25.43</v>
      </c>
      <c r="R112" s="248">
        <v>14.37</v>
      </c>
      <c r="S112" s="248">
        <v>-5.7400000000000038</v>
      </c>
      <c r="T112" s="248"/>
    </row>
    <row r="113" spans="1:20">
      <c r="A113" s="253" t="s">
        <v>196</v>
      </c>
      <c r="B113" s="247">
        <v>1518</v>
      </c>
      <c r="C113" s="199">
        <v>532</v>
      </c>
      <c r="D113" s="199">
        <v>986</v>
      </c>
      <c r="E113" s="254">
        <v>0.8</v>
      </c>
      <c r="F113" s="254">
        <v>0.2</v>
      </c>
      <c r="G113" s="196">
        <v>0.8</v>
      </c>
      <c r="H113" s="196">
        <v>0</v>
      </c>
      <c r="I113" s="196">
        <v>0.2</v>
      </c>
      <c r="J113" s="196">
        <v>264.17</v>
      </c>
      <c r="K113" s="196">
        <v>215.63</v>
      </c>
      <c r="L113" s="196">
        <v>37.970000000000013</v>
      </c>
      <c r="M113" s="196">
        <v>10.57</v>
      </c>
      <c r="N113" s="197">
        <v>202</v>
      </c>
      <c r="O113" s="196">
        <v>168</v>
      </c>
      <c r="P113" s="196">
        <v>34</v>
      </c>
      <c r="Q113" s="248">
        <v>47.63</v>
      </c>
      <c r="R113" s="248">
        <v>14.54</v>
      </c>
      <c r="S113" s="248">
        <v>-10.569999999999986</v>
      </c>
      <c r="T113" s="248"/>
    </row>
    <row r="114" spans="1:20">
      <c r="A114" s="253" t="s">
        <v>197</v>
      </c>
      <c r="B114" s="247">
        <v>874</v>
      </c>
      <c r="C114" s="199">
        <v>542</v>
      </c>
      <c r="D114" s="199">
        <v>332</v>
      </c>
      <c r="E114" s="254">
        <v>0.8</v>
      </c>
      <c r="F114" s="254">
        <v>0.2</v>
      </c>
      <c r="G114" s="196">
        <v>0.8</v>
      </c>
      <c r="H114" s="196">
        <v>0</v>
      </c>
      <c r="I114" s="196">
        <v>0.2</v>
      </c>
      <c r="J114" s="196">
        <v>161.52000000000001</v>
      </c>
      <c r="K114" s="196">
        <v>130.33000000000001</v>
      </c>
      <c r="L114" s="196">
        <v>24.729999999999997</v>
      </c>
      <c r="M114" s="196">
        <v>6.46</v>
      </c>
      <c r="N114" s="197">
        <v>142</v>
      </c>
      <c r="O114" s="196">
        <v>118</v>
      </c>
      <c r="P114" s="196">
        <v>24</v>
      </c>
      <c r="Q114" s="248">
        <v>12.33</v>
      </c>
      <c r="R114" s="248">
        <v>10.19</v>
      </c>
      <c r="S114" s="248">
        <v>-9.4600000000000026</v>
      </c>
      <c r="T114" s="248"/>
    </row>
    <row r="115" spans="1:20">
      <c r="A115" s="253" t="s">
        <v>198</v>
      </c>
      <c r="B115" s="247">
        <v>1376</v>
      </c>
      <c r="C115" s="199">
        <v>662</v>
      </c>
      <c r="D115" s="199">
        <v>714</v>
      </c>
      <c r="E115" s="254">
        <v>0.8</v>
      </c>
      <c r="F115" s="254">
        <v>0.2</v>
      </c>
      <c r="G115" s="196">
        <v>0.8</v>
      </c>
      <c r="H115" s="196">
        <v>0</v>
      </c>
      <c r="I115" s="196">
        <v>0.2</v>
      </c>
      <c r="J115" s="196">
        <v>246.64</v>
      </c>
      <c r="K115" s="196">
        <v>199.23</v>
      </c>
      <c r="L115" s="196">
        <v>37.540000000000006</v>
      </c>
      <c r="M115" s="196">
        <v>9.8699999999999992</v>
      </c>
      <c r="N115" s="197">
        <v>214</v>
      </c>
      <c r="O115" s="196">
        <v>178</v>
      </c>
      <c r="P115" s="196">
        <v>36</v>
      </c>
      <c r="Q115" s="248">
        <v>21.23</v>
      </c>
      <c r="R115" s="248">
        <v>15.44</v>
      </c>
      <c r="S115" s="248">
        <v>-13.899999999999993</v>
      </c>
      <c r="T115" s="248"/>
    </row>
    <row r="116" spans="1:20">
      <c r="A116" s="253" t="s">
        <v>199</v>
      </c>
      <c r="B116" s="247">
        <v>295</v>
      </c>
      <c r="C116" s="199">
        <v>170</v>
      </c>
      <c r="D116" s="199">
        <v>125</v>
      </c>
      <c r="E116" s="254">
        <v>0.8</v>
      </c>
      <c r="F116" s="254">
        <v>0.2</v>
      </c>
      <c r="G116" s="196">
        <v>0.7</v>
      </c>
      <c r="H116" s="196">
        <v>0</v>
      </c>
      <c r="I116" s="196">
        <v>0.3</v>
      </c>
      <c r="J116" s="196">
        <v>54</v>
      </c>
      <c r="K116" s="196">
        <v>43.62</v>
      </c>
      <c r="L116" s="196">
        <v>7.1400000000000023</v>
      </c>
      <c r="M116" s="196">
        <v>3.24</v>
      </c>
      <c r="N116" s="197">
        <v>46</v>
      </c>
      <c r="O116" s="196">
        <v>39</v>
      </c>
      <c r="P116" s="196">
        <v>7</v>
      </c>
      <c r="Q116" s="248">
        <v>4.62</v>
      </c>
      <c r="R116" s="248">
        <v>2.93</v>
      </c>
      <c r="S116" s="248">
        <v>-2.7899999999999978</v>
      </c>
      <c r="T116" s="248"/>
    </row>
    <row r="117" spans="1:20">
      <c r="A117" s="253" t="s">
        <v>200</v>
      </c>
      <c r="B117" s="247">
        <v>1408</v>
      </c>
      <c r="C117" s="199">
        <v>536</v>
      </c>
      <c r="D117" s="199">
        <v>872</v>
      </c>
      <c r="E117" s="254">
        <v>0.8</v>
      </c>
      <c r="F117" s="254">
        <v>0.2</v>
      </c>
      <c r="G117" s="196">
        <v>0.8</v>
      </c>
      <c r="H117" s="196">
        <v>0</v>
      </c>
      <c r="I117" s="196">
        <v>0.2</v>
      </c>
      <c r="J117" s="196">
        <v>246.73</v>
      </c>
      <c r="K117" s="196">
        <v>201.39</v>
      </c>
      <c r="L117" s="196">
        <v>35.469999999999992</v>
      </c>
      <c r="M117" s="196">
        <v>9.8699999999999992</v>
      </c>
      <c r="N117" s="197">
        <v>188</v>
      </c>
      <c r="O117" s="196">
        <v>157</v>
      </c>
      <c r="P117" s="196">
        <v>31</v>
      </c>
      <c r="Q117" s="248">
        <v>44.39</v>
      </c>
      <c r="R117" s="248">
        <v>13.62</v>
      </c>
      <c r="S117" s="248">
        <v>-9.1500000000000075</v>
      </c>
      <c r="T117" s="248"/>
    </row>
    <row r="118" spans="1:20">
      <c r="A118" s="253" t="s">
        <v>201</v>
      </c>
      <c r="B118" s="247">
        <v>336</v>
      </c>
      <c r="C118" s="199">
        <v>336</v>
      </c>
      <c r="D118" s="199"/>
      <c r="E118" s="254">
        <v>0.6</v>
      </c>
      <c r="F118" s="254">
        <v>0.4</v>
      </c>
      <c r="G118" s="196">
        <v>0.8</v>
      </c>
      <c r="H118" s="196">
        <v>0</v>
      </c>
      <c r="I118" s="196">
        <v>0.2</v>
      </c>
      <c r="J118" s="196">
        <v>67.2</v>
      </c>
      <c r="K118" s="196">
        <v>40.75</v>
      </c>
      <c r="L118" s="196">
        <v>21.07</v>
      </c>
      <c r="M118" s="196">
        <v>5.38</v>
      </c>
      <c r="N118" s="197">
        <v>55</v>
      </c>
      <c r="O118" s="196">
        <v>36</v>
      </c>
      <c r="P118" s="196">
        <v>19</v>
      </c>
      <c r="Q118" s="248">
        <v>4.75</v>
      </c>
      <c r="R118" s="248">
        <v>8.32</v>
      </c>
      <c r="S118" s="248">
        <v>-6.25</v>
      </c>
      <c r="T118" s="248"/>
    </row>
    <row r="119" spans="1:20">
      <c r="A119" s="253" t="s">
        <v>202</v>
      </c>
      <c r="B119" s="247">
        <v>1264</v>
      </c>
      <c r="C119" s="199">
        <v>257</v>
      </c>
      <c r="D119" s="199">
        <v>1007</v>
      </c>
      <c r="E119" s="254">
        <v>0.8</v>
      </c>
      <c r="F119" s="254">
        <v>0.2</v>
      </c>
      <c r="G119" s="196">
        <v>0.7</v>
      </c>
      <c r="H119" s="196">
        <v>0</v>
      </c>
      <c r="I119" s="196">
        <v>0.3</v>
      </c>
      <c r="J119" s="196">
        <v>212.52</v>
      </c>
      <c r="K119" s="196">
        <v>173.4</v>
      </c>
      <c r="L119" s="196">
        <v>26.370000000000012</v>
      </c>
      <c r="M119" s="196">
        <v>12.75</v>
      </c>
      <c r="N119" s="197">
        <v>160</v>
      </c>
      <c r="O119" s="196">
        <v>136</v>
      </c>
      <c r="P119" s="196">
        <v>24</v>
      </c>
      <c r="Q119" s="248">
        <v>37.4</v>
      </c>
      <c r="R119" s="248">
        <v>10.32</v>
      </c>
      <c r="S119" s="248">
        <v>-7.9499999999999886</v>
      </c>
      <c r="T119" s="248"/>
    </row>
    <row r="120" spans="1:20">
      <c r="A120" s="249" t="s">
        <v>203</v>
      </c>
      <c r="B120" s="257">
        <v>8009</v>
      </c>
      <c r="C120" s="257">
        <v>3172</v>
      </c>
      <c r="D120" s="257">
        <v>4837</v>
      </c>
      <c r="E120" s="203"/>
      <c r="F120" s="203"/>
      <c r="G120" s="203"/>
      <c r="H120" s="203"/>
      <c r="I120" s="203"/>
      <c r="J120" s="203">
        <v>1408.29</v>
      </c>
      <c r="K120" s="203">
        <v>1009.0200000000002</v>
      </c>
      <c r="L120" s="203">
        <v>283.90000000000003</v>
      </c>
      <c r="M120" s="203">
        <v>115.36999999999999</v>
      </c>
      <c r="N120" s="203">
        <v>1042</v>
      </c>
      <c r="O120" s="203">
        <v>803</v>
      </c>
      <c r="P120" s="203">
        <v>239</v>
      </c>
      <c r="Q120" s="203">
        <v>206.02</v>
      </c>
      <c r="R120" s="203">
        <v>103.93</v>
      </c>
      <c r="S120" s="203">
        <v>-59.029999999999987</v>
      </c>
      <c r="T120" s="203"/>
    </row>
    <row r="121" spans="1:20">
      <c r="A121" s="249" t="s">
        <v>102</v>
      </c>
      <c r="B121" s="257">
        <v>499</v>
      </c>
      <c r="C121" s="257">
        <v>115</v>
      </c>
      <c r="D121" s="257">
        <v>384</v>
      </c>
      <c r="E121" s="203"/>
      <c r="F121" s="203"/>
      <c r="G121" s="203"/>
      <c r="H121" s="203"/>
      <c r="I121" s="203"/>
      <c r="J121" s="203">
        <v>84.44</v>
      </c>
      <c r="K121" s="203">
        <v>51.14</v>
      </c>
      <c r="L121" s="203">
        <v>8.8199999999999967</v>
      </c>
      <c r="M121" s="203">
        <v>24.48</v>
      </c>
      <c r="N121" s="203">
        <v>48</v>
      </c>
      <c r="O121" s="203">
        <v>40</v>
      </c>
      <c r="P121" s="203">
        <v>8</v>
      </c>
      <c r="Q121" s="203">
        <v>11.14</v>
      </c>
      <c r="R121" s="203">
        <v>3.4699999999999998</v>
      </c>
      <c r="S121" s="203">
        <v>-2.650000000000003</v>
      </c>
      <c r="T121" s="203"/>
    </row>
    <row r="122" spans="1:20">
      <c r="A122" s="253" t="s">
        <v>204</v>
      </c>
      <c r="B122" s="247">
        <v>154</v>
      </c>
      <c r="C122" s="247">
        <v>42</v>
      </c>
      <c r="D122" s="247">
        <v>112</v>
      </c>
      <c r="E122" s="254">
        <v>0.6</v>
      </c>
      <c r="F122" s="254">
        <v>0.4</v>
      </c>
      <c r="G122" s="196">
        <v>0</v>
      </c>
      <c r="H122" s="196">
        <v>1</v>
      </c>
      <c r="I122" s="196">
        <v>0</v>
      </c>
      <c r="J122" s="196">
        <v>26.32</v>
      </c>
      <c r="K122" s="196">
        <v>15.79</v>
      </c>
      <c r="L122" s="196">
        <v>0</v>
      </c>
      <c r="M122" s="196">
        <v>10.53</v>
      </c>
      <c r="N122" s="197">
        <v>10</v>
      </c>
      <c r="O122" s="196">
        <v>10</v>
      </c>
      <c r="P122" s="196">
        <v>0</v>
      </c>
      <c r="Q122" s="248">
        <v>5.7899999999999991</v>
      </c>
      <c r="R122" s="248">
        <v>0</v>
      </c>
      <c r="S122" s="248">
        <v>0</v>
      </c>
      <c r="T122" s="248"/>
    </row>
    <row r="123" spans="1:20">
      <c r="A123" s="253" t="s">
        <v>205</v>
      </c>
      <c r="B123" s="247">
        <v>168</v>
      </c>
      <c r="C123" s="247">
        <v>0</v>
      </c>
      <c r="D123" s="247">
        <v>168</v>
      </c>
      <c r="E123" s="254">
        <v>0.6</v>
      </c>
      <c r="F123" s="254">
        <v>0.4</v>
      </c>
      <c r="G123" s="196">
        <v>0.4</v>
      </c>
      <c r="H123" s="196">
        <v>0.6</v>
      </c>
      <c r="I123" s="196"/>
      <c r="J123" s="196">
        <v>26.879999999999995</v>
      </c>
      <c r="K123" s="196">
        <v>16.239999999999998</v>
      </c>
      <c r="L123" s="196">
        <v>4.1899999999999986</v>
      </c>
      <c r="M123" s="196">
        <v>6.45</v>
      </c>
      <c r="N123" s="197">
        <v>19</v>
      </c>
      <c r="O123" s="196">
        <v>15</v>
      </c>
      <c r="P123" s="196">
        <v>4</v>
      </c>
      <c r="Q123" s="248">
        <v>1.24</v>
      </c>
      <c r="R123" s="248">
        <v>1.75</v>
      </c>
      <c r="S123" s="248">
        <v>-1.5600000000000014</v>
      </c>
      <c r="T123" s="248"/>
    </row>
    <row r="124" spans="1:20">
      <c r="A124" s="253" t="s">
        <v>206</v>
      </c>
      <c r="B124" s="247">
        <v>177</v>
      </c>
      <c r="C124" s="247">
        <v>73</v>
      </c>
      <c r="D124" s="247">
        <v>104</v>
      </c>
      <c r="E124" s="254">
        <v>0.6</v>
      </c>
      <c r="F124" s="254">
        <v>0.4</v>
      </c>
      <c r="G124" s="196">
        <v>0.4</v>
      </c>
      <c r="H124" s="196">
        <v>0.6</v>
      </c>
      <c r="I124" s="196"/>
      <c r="J124" s="196">
        <v>31.24</v>
      </c>
      <c r="K124" s="196">
        <v>19.11</v>
      </c>
      <c r="L124" s="196">
        <v>4.6299999999999981</v>
      </c>
      <c r="M124" s="196">
        <v>7.5</v>
      </c>
      <c r="N124" s="197">
        <v>19</v>
      </c>
      <c r="O124" s="196">
        <v>15</v>
      </c>
      <c r="P124" s="196">
        <v>4</v>
      </c>
      <c r="Q124" s="248">
        <v>4.1100000000000003</v>
      </c>
      <c r="R124" s="248">
        <v>1.72</v>
      </c>
      <c r="S124" s="248">
        <v>-1.0900000000000019</v>
      </c>
      <c r="T124" s="248"/>
    </row>
    <row r="125" spans="1:20">
      <c r="A125" s="253" t="s">
        <v>207</v>
      </c>
      <c r="B125" s="247">
        <v>323</v>
      </c>
      <c r="C125" s="247">
        <v>154</v>
      </c>
      <c r="D125" s="247">
        <v>169</v>
      </c>
      <c r="E125" s="254">
        <v>0.6</v>
      </c>
      <c r="F125" s="254">
        <v>0.4</v>
      </c>
      <c r="G125" s="196">
        <v>0.7</v>
      </c>
      <c r="H125" s="196">
        <v>0</v>
      </c>
      <c r="I125" s="196">
        <v>0.3</v>
      </c>
      <c r="J125" s="196">
        <v>57.84</v>
      </c>
      <c r="K125" s="196">
        <v>35.07</v>
      </c>
      <c r="L125" s="196">
        <v>15.830000000000002</v>
      </c>
      <c r="M125" s="196">
        <v>6.94</v>
      </c>
      <c r="N125" s="197">
        <v>45</v>
      </c>
      <c r="O125" s="196">
        <v>31</v>
      </c>
      <c r="P125" s="196">
        <v>14</v>
      </c>
      <c r="Q125" s="248">
        <v>4.07</v>
      </c>
      <c r="R125" s="248">
        <v>6.24</v>
      </c>
      <c r="S125" s="248">
        <v>-4.4099999999999984</v>
      </c>
      <c r="T125" s="248"/>
    </row>
    <row r="126" spans="1:20">
      <c r="A126" s="253" t="s">
        <v>208</v>
      </c>
      <c r="B126" s="247">
        <v>524</v>
      </c>
      <c r="C126" s="247">
        <v>271</v>
      </c>
      <c r="D126" s="247">
        <v>253</v>
      </c>
      <c r="E126" s="254">
        <v>0.6</v>
      </c>
      <c r="F126" s="254">
        <v>0.4</v>
      </c>
      <c r="G126" s="196">
        <v>0.7</v>
      </c>
      <c r="H126" s="196">
        <v>0</v>
      </c>
      <c r="I126" s="196">
        <v>0.3</v>
      </c>
      <c r="J126" s="196">
        <v>94.68</v>
      </c>
      <c r="K126" s="196">
        <v>58.480000000000004</v>
      </c>
      <c r="L126" s="196">
        <v>24.840000000000003</v>
      </c>
      <c r="M126" s="196">
        <v>11.36</v>
      </c>
      <c r="N126" s="197">
        <v>59</v>
      </c>
      <c r="O126" s="196">
        <v>40</v>
      </c>
      <c r="P126" s="196">
        <v>19</v>
      </c>
      <c r="Q126" s="248">
        <v>18.48</v>
      </c>
      <c r="R126" s="248">
        <v>8.06</v>
      </c>
      <c r="S126" s="248">
        <v>-2.2199999999999971</v>
      </c>
      <c r="T126" s="248"/>
    </row>
    <row r="127" spans="1:20">
      <c r="A127" s="253" t="s">
        <v>209</v>
      </c>
      <c r="B127" s="247">
        <v>464</v>
      </c>
      <c r="C127" s="247">
        <v>141</v>
      </c>
      <c r="D127" s="247">
        <v>323</v>
      </c>
      <c r="E127" s="254">
        <v>0.8</v>
      </c>
      <c r="F127" s="254">
        <v>0.2</v>
      </c>
      <c r="G127" s="196">
        <v>0.7</v>
      </c>
      <c r="H127" s="196">
        <v>0</v>
      </c>
      <c r="I127" s="196">
        <v>0.3</v>
      </c>
      <c r="J127" s="196">
        <v>79.87</v>
      </c>
      <c r="K127" s="196">
        <v>64.98</v>
      </c>
      <c r="L127" s="196">
        <v>10.099999999999998</v>
      </c>
      <c r="M127" s="196">
        <v>4.79</v>
      </c>
      <c r="N127" s="197">
        <v>62</v>
      </c>
      <c r="O127" s="196">
        <v>53</v>
      </c>
      <c r="P127" s="196">
        <v>9</v>
      </c>
      <c r="Q127" s="248">
        <v>11.98</v>
      </c>
      <c r="R127" s="248">
        <v>4.04</v>
      </c>
      <c r="S127" s="248">
        <v>-2.9400000000000022</v>
      </c>
      <c r="T127" s="248"/>
    </row>
    <row r="128" spans="1:20">
      <c r="A128" s="253" t="s">
        <v>210</v>
      </c>
      <c r="B128" s="247">
        <v>1650</v>
      </c>
      <c r="C128" s="247">
        <v>393</v>
      </c>
      <c r="D128" s="247">
        <v>1257</v>
      </c>
      <c r="E128" s="254">
        <v>0.6</v>
      </c>
      <c r="F128" s="254">
        <v>0.4</v>
      </c>
      <c r="G128" s="196">
        <v>0.8</v>
      </c>
      <c r="H128" s="196">
        <v>0</v>
      </c>
      <c r="I128" s="196">
        <v>0.2</v>
      </c>
      <c r="J128" s="196">
        <v>279.72000000000003</v>
      </c>
      <c r="K128" s="196">
        <v>171.79</v>
      </c>
      <c r="L128" s="196">
        <v>85.550000000000011</v>
      </c>
      <c r="M128" s="196">
        <v>22.38</v>
      </c>
      <c r="N128" s="197">
        <v>196</v>
      </c>
      <c r="O128" s="196">
        <v>128</v>
      </c>
      <c r="P128" s="196">
        <v>68</v>
      </c>
      <c r="Q128" s="248">
        <v>43.79</v>
      </c>
      <c r="R128" s="248">
        <v>29.61</v>
      </c>
      <c r="S128" s="248">
        <v>-12.059999999999988</v>
      </c>
      <c r="T128" s="248"/>
    </row>
    <row r="129" spans="1:20" s="261" customFormat="1" ht="13.5">
      <c r="A129" s="253" t="s">
        <v>211</v>
      </c>
      <c r="B129" s="247">
        <v>329</v>
      </c>
      <c r="C129" s="247">
        <v>171</v>
      </c>
      <c r="D129" s="247">
        <v>158</v>
      </c>
      <c r="E129" s="254">
        <v>0.6</v>
      </c>
      <c r="F129" s="254">
        <v>0.4</v>
      </c>
      <c r="G129" s="196">
        <v>0.7</v>
      </c>
      <c r="H129" s="196">
        <v>0</v>
      </c>
      <c r="I129" s="196">
        <v>0.3</v>
      </c>
      <c r="J129" s="196">
        <v>59.48</v>
      </c>
      <c r="K129" s="196">
        <v>36.85</v>
      </c>
      <c r="L129" s="196">
        <v>15.489999999999997</v>
      </c>
      <c r="M129" s="196">
        <v>7.14</v>
      </c>
      <c r="N129" s="197">
        <v>35</v>
      </c>
      <c r="O129" s="196">
        <v>24</v>
      </c>
      <c r="P129" s="196">
        <v>11</v>
      </c>
      <c r="Q129" s="248">
        <v>12.85</v>
      </c>
      <c r="R129" s="248">
        <v>4.8600000000000003</v>
      </c>
      <c r="S129" s="248">
        <v>-0.37000000000000366</v>
      </c>
      <c r="T129" s="248"/>
    </row>
    <row r="130" spans="1:20">
      <c r="A130" s="253" t="s">
        <v>212</v>
      </c>
      <c r="B130" s="247">
        <v>578</v>
      </c>
      <c r="C130" s="247">
        <v>248</v>
      </c>
      <c r="D130" s="247">
        <v>330</v>
      </c>
      <c r="E130" s="254">
        <v>0.6</v>
      </c>
      <c r="F130" s="254">
        <v>0.4</v>
      </c>
      <c r="G130" s="196">
        <v>0.7</v>
      </c>
      <c r="H130" s="196">
        <v>0</v>
      </c>
      <c r="I130" s="196">
        <v>0.3</v>
      </c>
      <c r="J130" s="196">
        <v>102.4</v>
      </c>
      <c r="K130" s="196">
        <v>62.87</v>
      </c>
      <c r="L130" s="196">
        <v>27.240000000000002</v>
      </c>
      <c r="M130" s="196">
        <v>12.29</v>
      </c>
      <c r="N130" s="197">
        <v>69</v>
      </c>
      <c r="O130" s="196">
        <v>47</v>
      </c>
      <c r="P130" s="196">
        <v>22</v>
      </c>
      <c r="Q130" s="248">
        <v>15.87</v>
      </c>
      <c r="R130" s="248">
        <v>9.58</v>
      </c>
      <c r="S130" s="248">
        <v>-4.3399999999999981</v>
      </c>
      <c r="T130" s="248"/>
    </row>
    <row r="131" spans="1:20">
      <c r="A131" s="253" t="s">
        <v>213</v>
      </c>
      <c r="B131" s="247">
        <v>1272</v>
      </c>
      <c r="C131" s="247">
        <v>564</v>
      </c>
      <c r="D131" s="247">
        <v>708</v>
      </c>
      <c r="E131" s="254">
        <v>0.8</v>
      </c>
      <c r="F131" s="254">
        <v>0.2</v>
      </c>
      <c r="G131" s="196">
        <v>0.8</v>
      </c>
      <c r="H131" s="196">
        <v>0</v>
      </c>
      <c r="I131" s="196">
        <v>0.2</v>
      </c>
      <c r="J131" s="196">
        <v>226.07000000000002</v>
      </c>
      <c r="K131" s="196">
        <v>183.93</v>
      </c>
      <c r="L131" s="196">
        <v>33.100000000000016</v>
      </c>
      <c r="M131" s="196">
        <v>9.0399999999999991</v>
      </c>
      <c r="N131" s="197">
        <v>180</v>
      </c>
      <c r="O131" s="196">
        <v>150</v>
      </c>
      <c r="P131" s="196">
        <v>30</v>
      </c>
      <c r="Q131" s="248">
        <v>33.93</v>
      </c>
      <c r="R131" s="248">
        <v>12.98</v>
      </c>
      <c r="S131" s="248">
        <v>-9.8799999999999848</v>
      </c>
      <c r="T131" s="248"/>
    </row>
    <row r="132" spans="1:20">
      <c r="A132" s="253" t="s">
        <v>214</v>
      </c>
      <c r="B132" s="247">
        <v>909</v>
      </c>
      <c r="C132" s="247">
        <v>613</v>
      </c>
      <c r="D132" s="247">
        <v>296</v>
      </c>
      <c r="E132" s="254">
        <v>0.8</v>
      </c>
      <c r="F132" s="254">
        <v>0.2</v>
      </c>
      <c r="G132" s="196">
        <v>0.8</v>
      </c>
      <c r="H132" s="196">
        <v>0</v>
      </c>
      <c r="I132" s="196">
        <v>0.2</v>
      </c>
      <c r="J132" s="196">
        <v>169.96</v>
      </c>
      <c r="K132" s="196">
        <v>137.85</v>
      </c>
      <c r="L132" s="196">
        <v>25.31</v>
      </c>
      <c r="M132" s="196">
        <v>6.8</v>
      </c>
      <c r="N132" s="197">
        <v>140</v>
      </c>
      <c r="O132" s="196">
        <v>117</v>
      </c>
      <c r="P132" s="196">
        <v>23</v>
      </c>
      <c r="Q132" s="248">
        <v>20.85</v>
      </c>
      <c r="R132" s="248">
        <v>10.130000000000001</v>
      </c>
      <c r="S132" s="248">
        <v>-7.8200000000000021</v>
      </c>
      <c r="T132" s="248"/>
    </row>
    <row r="133" spans="1:20">
      <c r="A133" s="253" t="s">
        <v>215</v>
      </c>
      <c r="B133" s="247">
        <v>1461</v>
      </c>
      <c r="C133" s="247">
        <v>502</v>
      </c>
      <c r="D133" s="247">
        <v>959</v>
      </c>
      <c r="E133" s="254">
        <v>0.8</v>
      </c>
      <c r="F133" s="254">
        <v>0.2</v>
      </c>
      <c r="G133" s="196">
        <v>0.8</v>
      </c>
      <c r="H133" s="196">
        <v>0</v>
      </c>
      <c r="I133" s="196">
        <v>0.2</v>
      </c>
      <c r="J133" s="196">
        <v>253.83</v>
      </c>
      <c r="K133" s="196">
        <v>206.06</v>
      </c>
      <c r="L133" s="196">
        <v>37.61999999999999</v>
      </c>
      <c r="M133" s="196">
        <v>10.15</v>
      </c>
      <c r="N133" s="197">
        <v>208</v>
      </c>
      <c r="O133" s="196">
        <v>173</v>
      </c>
      <c r="P133" s="196">
        <v>35</v>
      </c>
      <c r="Q133" s="248">
        <v>33.06</v>
      </c>
      <c r="R133" s="248">
        <v>14.96</v>
      </c>
      <c r="S133" s="248">
        <v>-12.340000000000011</v>
      </c>
      <c r="T133" s="248"/>
    </row>
    <row r="134" spans="1:20">
      <c r="A134" s="249" t="s">
        <v>216</v>
      </c>
      <c r="B134" s="257">
        <v>8331</v>
      </c>
      <c r="C134" s="257">
        <v>1615</v>
      </c>
      <c r="D134" s="257">
        <v>6716</v>
      </c>
      <c r="E134" s="203"/>
      <c r="F134" s="203"/>
      <c r="G134" s="203"/>
      <c r="H134" s="203"/>
      <c r="I134" s="203"/>
      <c r="J134" s="203">
        <v>1397.56</v>
      </c>
      <c r="K134" s="203">
        <v>1012.4599999999998</v>
      </c>
      <c r="L134" s="203">
        <v>261.76</v>
      </c>
      <c r="M134" s="203">
        <v>123.34</v>
      </c>
      <c r="N134" s="203">
        <v>1107</v>
      </c>
      <c r="O134" s="203">
        <v>867</v>
      </c>
      <c r="P134" s="203">
        <v>240</v>
      </c>
      <c r="Q134" s="203">
        <v>145.45999999999998</v>
      </c>
      <c r="R134" s="203">
        <v>103.72</v>
      </c>
      <c r="S134" s="203">
        <v>-81.960000000000008</v>
      </c>
      <c r="T134" s="203"/>
    </row>
    <row r="135" spans="1:20">
      <c r="A135" s="249" t="s">
        <v>102</v>
      </c>
      <c r="B135" s="257">
        <v>965</v>
      </c>
      <c r="C135" s="257">
        <v>455</v>
      </c>
      <c r="D135" s="257">
        <v>510</v>
      </c>
      <c r="E135" s="203"/>
      <c r="F135" s="203"/>
      <c r="G135" s="203"/>
      <c r="H135" s="203"/>
      <c r="I135" s="203"/>
      <c r="J135" s="203">
        <v>172.59999999999997</v>
      </c>
      <c r="K135" s="203">
        <v>105.19</v>
      </c>
      <c r="L135" s="203">
        <v>10.969999999999999</v>
      </c>
      <c r="M135" s="203">
        <v>56.44</v>
      </c>
      <c r="N135" s="203">
        <v>84</v>
      </c>
      <c r="O135" s="203">
        <v>75</v>
      </c>
      <c r="P135" s="203">
        <v>9</v>
      </c>
      <c r="Q135" s="203">
        <v>30.189999999999998</v>
      </c>
      <c r="R135" s="203">
        <v>3.94</v>
      </c>
      <c r="S135" s="203">
        <v>-1.9700000000000015</v>
      </c>
      <c r="T135" s="203"/>
    </row>
    <row r="136" spans="1:20">
      <c r="A136" s="253" t="s">
        <v>217</v>
      </c>
      <c r="B136" s="247">
        <v>430</v>
      </c>
      <c r="C136" s="247">
        <v>246</v>
      </c>
      <c r="D136" s="247">
        <v>184</v>
      </c>
      <c r="E136" s="254">
        <v>0.6</v>
      </c>
      <c r="F136" s="254">
        <v>0.4</v>
      </c>
      <c r="G136" s="196">
        <v>0</v>
      </c>
      <c r="H136" s="196">
        <v>1</v>
      </c>
      <c r="I136" s="196">
        <v>0</v>
      </c>
      <c r="J136" s="196">
        <v>78.64</v>
      </c>
      <c r="K136" s="196">
        <v>47.18</v>
      </c>
      <c r="L136" s="196">
        <v>0</v>
      </c>
      <c r="M136" s="196">
        <v>31.46</v>
      </c>
      <c r="N136" s="197">
        <v>35</v>
      </c>
      <c r="O136" s="196">
        <v>35</v>
      </c>
      <c r="P136" s="196">
        <v>0</v>
      </c>
      <c r="Q136" s="248">
        <v>12.18</v>
      </c>
      <c r="R136" s="248">
        <v>0</v>
      </c>
      <c r="S136" s="248">
        <v>0</v>
      </c>
      <c r="T136" s="248"/>
    </row>
    <row r="137" spans="1:20">
      <c r="A137" s="253" t="s">
        <v>218</v>
      </c>
      <c r="B137" s="247">
        <v>459</v>
      </c>
      <c r="C137" s="247">
        <v>133</v>
      </c>
      <c r="D137" s="247">
        <v>326</v>
      </c>
      <c r="E137" s="254">
        <v>0.6</v>
      </c>
      <c r="F137" s="254">
        <v>0.4</v>
      </c>
      <c r="G137" s="196">
        <v>0.4</v>
      </c>
      <c r="H137" s="196">
        <v>0.6</v>
      </c>
      <c r="I137" s="196"/>
      <c r="J137" s="196">
        <v>78.759999999999991</v>
      </c>
      <c r="K137" s="196">
        <v>48.58</v>
      </c>
      <c r="L137" s="196">
        <v>11.28</v>
      </c>
      <c r="M137" s="196">
        <v>18.899999999999999</v>
      </c>
      <c r="N137" s="197">
        <v>43</v>
      </c>
      <c r="O137" s="196">
        <v>34</v>
      </c>
      <c r="P137" s="196">
        <v>9</v>
      </c>
      <c r="Q137" s="248">
        <v>14.58</v>
      </c>
      <c r="R137" s="248">
        <v>3.94</v>
      </c>
      <c r="S137" s="248">
        <v>-1.6600000000000006</v>
      </c>
      <c r="T137" s="248"/>
    </row>
    <row r="138" spans="1:20">
      <c r="A138" s="262" t="s">
        <v>219</v>
      </c>
      <c r="B138" s="247">
        <v>76</v>
      </c>
      <c r="C138" s="247">
        <v>76</v>
      </c>
      <c r="D138" s="247">
        <v>0</v>
      </c>
      <c r="E138" s="254">
        <v>0.6</v>
      </c>
      <c r="F138" s="254">
        <v>0.4</v>
      </c>
      <c r="G138" s="196">
        <v>0</v>
      </c>
      <c r="H138" s="196">
        <v>1</v>
      </c>
      <c r="I138" s="196">
        <v>0</v>
      </c>
      <c r="J138" s="196">
        <v>15.2</v>
      </c>
      <c r="K138" s="196">
        <v>9.43</v>
      </c>
      <c r="L138" s="196">
        <v>-0.31000000000000094</v>
      </c>
      <c r="M138" s="196">
        <v>6.08</v>
      </c>
      <c r="N138" s="197">
        <v>6</v>
      </c>
      <c r="O138" s="196">
        <v>6</v>
      </c>
      <c r="P138" s="196">
        <v>0</v>
      </c>
      <c r="Q138" s="248">
        <v>3.43</v>
      </c>
      <c r="R138" s="248">
        <v>0</v>
      </c>
      <c r="S138" s="248">
        <v>-0.31000000000000094</v>
      </c>
      <c r="T138" s="248"/>
    </row>
    <row r="139" spans="1:20">
      <c r="A139" s="253" t="s">
        <v>220</v>
      </c>
      <c r="B139" s="247">
        <v>2482</v>
      </c>
      <c r="C139" s="247">
        <v>461</v>
      </c>
      <c r="D139" s="247">
        <v>2021</v>
      </c>
      <c r="E139" s="254">
        <v>0.6</v>
      </c>
      <c r="F139" s="254">
        <v>0.4</v>
      </c>
      <c r="G139" s="196">
        <v>0.8</v>
      </c>
      <c r="H139" s="196">
        <v>0</v>
      </c>
      <c r="I139" s="196">
        <v>0.2</v>
      </c>
      <c r="J139" s="196">
        <v>415.56</v>
      </c>
      <c r="K139" s="196">
        <v>252.35</v>
      </c>
      <c r="L139" s="196">
        <v>129.97</v>
      </c>
      <c r="M139" s="196">
        <v>33.24</v>
      </c>
      <c r="N139" s="197">
        <v>336</v>
      </c>
      <c r="O139" s="196">
        <v>219</v>
      </c>
      <c r="P139" s="196">
        <v>117</v>
      </c>
      <c r="Q139" s="248">
        <v>33.35</v>
      </c>
      <c r="R139" s="248">
        <v>50.63</v>
      </c>
      <c r="S139" s="248">
        <v>-37.660000000000004</v>
      </c>
      <c r="T139" s="248"/>
    </row>
    <row r="140" spans="1:20">
      <c r="A140" s="253" t="s">
        <v>221</v>
      </c>
      <c r="B140" s="247">
        <v>400</v>
      </c>
      <c r="C140" s="247">
        <v>0</v>
      </c>
      <c r="D140" s="247">
        <v>400</v>
      </c>
      <c r="E140" s="254">
        <v>0.8</v>
      </c>
      <c r="F140" s="254">
        <v>0.2</v>
      </c>
      <c r="G140" s="196">
        <v>0.7</v>
      </c>
      <c r="H140" s="196">
        <v>0</v>
      </c>
      <c r="I140" s="196">
        <v>0.3</v>
      </c>
      <c r="J140" s="196">
        <v>64</v>
      </c>
      <c r="K140" s="196">
        <v>52.21</v>
      </c>
      <c r="L140" s="196">
        <v>7.9500000000000028</v>
      </c>
      <c r="M140" s="196">
        <v>3.84</v>
      </c>
      <c r="N140" s="197">
        <v>48</v>
      </c>
      <c r="O140" s="196">
        <v>41</v>
      </c>
      <c r="P140" s="196">
        <v>7</v>
      </c>
      <c r="Q140" s="248">
        <v>11.21</v>
      </c>
      <c r="R140" s="248">
        <v>3.14</v>
      </c>
      <c r="S140" s="248">
        <v>-2.1899999999999973</v>
      </c>
      <c r="T140" s="248"/>
    </row>
    <row r="141" spans="1:20">
      <c r="A141" s="253" t="s">
        <v>222</v>
      </c>
      <c r="B141" s="247">
        <v>1651</v>
      </c>
      <c r="C141" s="247">
        <v>312</v>
      </c>
      <c r="D141" s="247">
        <v>1339</v>
      </c>
      <c r="E141" s="254">
        <v>0.8</v>
      </c>
      <c r="F141" s="254">
        <v>0.2</v>
      </c>
      <c r="G141" s="196">
        <v>0.8</v>
      </c>
      <c r="H141" s="196">
        <v>0</v>
      </c>
      <c r="I141" s="196">
        <v>0.2</v>
      </c>
      <c r="J141" s="196">
        <v>276.64</v>
      </c>
      <c r="K141" s="196">
        <v>223.13</v>
      </c>
      <c r="L141" s="196">
        <v>42.44</v>
      </c>
      <c r="M141" s="196">
        <v>11.07</v>
      </c>
      <c r="N141" s="197">
        <v>244</v>
      </c>
      <c r="O141" s="196">
        <v>203</v>
      </c>
      <c r="P141" s="196">
        <v>41</v>
      </c>
      <c r="Q141" s="248">
        <v>20.13</v>
      </c>
      <c r="R141" s="248">
        <v>17.559999999999999</v>
      </c>
      <c r="S141" s="248">
        <v>-16.12</v>
      </c>
      <c r="T141" s="248"/>
    </row>
    <row r="142" spans="1:20">
      <c r="A142" s="253" t="s">
        <v>223</v>
      </c>
      <c r="B142" s="247">
        <v>2833</v>
      </c>
      <c r="C142" s="247">
        <v>387</v>
      </c>
      <c r="D142" s="247">
        <v>2446</v>
      </c>
      <c r="E142" s="254">
        <v>0.8</v>
      </c>
      <c r="F142" s="254">
        <v>0.2</v>
      </c>
      <c r="G142" s="196">
        <v>0.8</v>
      </c>
      <c r="H142" s="196">
        <v>0</v>
      </c>
      <c r="I142" s="196">
        <v>0.2</v>
      </c>
      <c r="J142" s="196">
        <v>468.76</v>
      </c>
      <c r="K142" s="196">
        <v>379.58</v>
      </c>
      <c r="L142" s="196">
        <v>70.429999999999993</v>
      </c>
      <c r="M142" s="196">
        <v>18.75</v>
      </c>
      <c r="N142" s="197">
        <v>395</v>
      </c>
      <c r="O142" s="196">
        <v>329</v>
      </c>
      <c r="P142" s="196">
        <v>66</v>
      </c>
      <c r="Q142" s="248">
        <v>50.58</v>
      </c>
      <c r="R142" s="248">
        <v>28.45</v>
      </c>
      <c r="S142" s="248">
        <v>-24.020000000000007</v>
      </c>
      <c r="T142" s="248"/>
    </row>
    <row r="143" spans="1:20">
      <c r="A143" s="249" t="s">
        <v>224</v>
      </c>
      <c r="B143" s="257">
        <v>10338</v>
      </c>
      <c r="C143" s="257">
        <v>1403</v>
      </c>
      <c r="D143" s="257">
        <v>8935</v>
      </c>
      <c r="E143" s="203"/>
      <c r="F143" s="203"/>
      <c r="G143" s="203"/>
      <c r="H143" s="203"/>
      <c r="I143" s="203"/>
      <c r="J143" s="203">
        <v>1710.1999999999996</v>
      </c>
      <c r="K143" s="203">
        <v>1238.8500000000001</v>
      </c>
      <c r="L143" s="203">
        <v>338.71999999999991</v>
      </c>
      <c r="M143" s="203">
        <v>132.63000000000002</v>
      </c>
      <c r="N143" s="203">
        <v>1271</v>
      </c>
      <c r="O143" s="203">
        <v>977</v>
      </c>
      <c r="P143" s="203">
        <v>294</v>
      </c>
      <c r="Q143" s="203">
        <v>261.85000000000002</v>
      </c>
      <c r="R143" s="203">
        <v>126.67</v>
      </c>
      <c r="S143" s="203">
        <v>-81.95</v>
      </c>
      <c r="T143" s="203"/>
    </row>
    <row r="144" spans="1:20">
      <c r="A144" s="249" t="s">
        <v>102</v>
      </c>
      <c r="B144" s="257">
        <v>963</v>
      </c>
      <c r="C144" s="257">
        <v>352</v>
      </c>
      <c r="D144" s="257">
        <v>611</v>
      </c>
      <c r="E144" s="203"/>
      <c r="F144" s="203"/>
      <c r="G144" s="203"/>
      <c r="H144" s="203"/>
      <c r="I144" s="203"/>
      <c r="J144" s="203">
        <v>168.16</v>
      </c>
      <c r="K144" s="203">
        <v>102.15</v>
      </c>
      <c r="L144" s="203">
        <v>18.59</v>
      </c>
      <c r="M144" s="203">
        <v>47.42</v>
      </c>
      <c r="N144" s="203">
        <v>85</v>
      </c>
      <c r="O144" s="203">
        <v>70</v>
      </c>
      <c r="P144" s="203">
        <v>15</v>
      </c>
      <c r="Q144" s="203">
        <v>32.15</v>
      </c>
      <c r="R144" s="203">
        <v>6.33</v>
      </c>
      <c r="S144" s="203">
        <v>-2.74</v>
      </c>
      <c r="T144" s="203"/>
    </row>
    <row r="145" spans="1:20">
      <c r="A145" s="253" t="s">
        <v>225</v>
      </c>
      <c r="B145" s="247">
        <v>476</v>
      </c>
      <c r="C145" s="263">
        <v>233</v>
      </c>
      <c r="D145" s="263">
        <v>243</v>
      </c>
      <c r="E145" s="254">
        <v>0.6</v>
      </c>
      <c r="F145" s="254">
        <v>0.4</v>
      </c>
      <c r="G145" s="196">
        <v>0</v>
      </c>
      <c r="H145" s="196">
        <v>1</v>
      </c>
      <c r="I145" s="196">
        <v>0</v>
      </c>
      <c r="J145" s="196">
        <v>85.47999999999999</v>
      </c>
      <c r="K145" s="196">
        <v>51.29</v>
      </c>
      <c r="L145" s="196">
        <v>0</v>
      </c>
      <c r="M145" s="196">
        <v>34.19</v>
      </c>
      <c r="N145" s="197">
        <v>33</v>
      </c>
      <c r="O145" s="196">
        <v>33</v>
      </c>
      <c r="P145" s="196">
        <v>0</v>
      </c>
      <c r="Q145" s="248">
        <v>18.29</v>
      </c>
      <c r="R145" s="248">
        <v>0</v>
      </c>
      <c r="S145" s="248">
        <v>0</v>
      </c>
      <c r="T145" s="248"/>
    </row>
    <row r="146" spans="1:20">
      <c r="A146" s="253" t="s">
        <v>226</v>
      </c>
      <c r="B146" s="247">
        <v>487</v>
      </c>
      <c r="C146" s="263">
        <v>119</v>
      </c>
      <c r="D146" s="263">
        <v>368</v>
      </c>
      <c r="E146" s="254">
        <v>0.6</v>
      </c>
      <c r="F146" s="254">
        <v>0.4</v>
      </c>
      <c r="G146" s="196">
        <v>0.6</v>
      </c>
      <c r="H146" s="196">
        <v>0.4</v>
      </c>
      <c r="I146" s="196"/>
      <c r="J146" s="196">
        <v>82.68</v>
      </c>
      <c r="K146" s="196">
        <v>50.86</v>
      </c>
      <c r="L146" s="196">
        <v>18.59</v>
      </c>
      <c r="M146" s="196">
        <v>13.23</v>
      </c>
      <c r="N146" s="197">
        <v>52</v>
      </c>
      <c r="O146" s="196">
        <v>37</v>
      </c>
      <c r="P146" s="196">
        <v>15</v>
      </c>
      <c r="Q146" s="248">
        <v>13.86</v>
      </c>
      <c r="R146" s="248">
        <v>6.33</v>
      </c>
      <c r="S146" s="248">
        <v>-2.74</v>
      </c>
      <c r="T146" s="248"/>
    </row>
    <row r="147" spans="1:20">
      <c r="A147" s="253" t="s">
        <v>227</v>
      </c>
      <c r="B147" s="247">
        <v>1378</v>
      </c>
      <c r="C147" s="263">
        <v>519</v>
      </c>
      <c r="D147" s="263">
        <v>859</v>
      </c>
      <c r="E147" s="254">
        <v>0.8</v>
      </c>
      <c r="F147" s="254">
        <v>0.2</v>
      </c>
      <c r="G147" s="196">
        <v>0.8</v>
      </c>
      <c r="H147" s="196">
        <v>0</v>
      </c>
      <c r="I147" s="196">
        <v>0.2</v>
      </c>
      <c r="J147" s="196">
        <v>241.24</v>
      </c>
      <c r="K147" s="196">
        <v>195.97</v>
      </c>
      <c r="L147" s="196">
        <v>35.620000000000012</v>
      </c>
      <c r="M147" s="196">
        <v>9.65</v>
      </c>
      <c r="N147" s="197">
        <v>196</v>
      </c>
      <c r="O147" s="196">
        <v>163</v>
      </c>
      <c r="P147" s="196">
        <v>33</v>
      </c>
      <c r="Q147" s="248">
        <v>32.97</v>
      </c>
      <c r="R147" s="248">
        <v>14.11</v>
      </c>
      <c r="S147" s="248">
        <v>-11.489999999999988</v>
      </c>
      <c r="T147" s="248"/>
    </row>
    <row r="148" spans="1:20">
      <c r="A148" s="253" t="s">
        <v>228</v>
      </c>
      <c r="B148" s="247">
        <v>818</v>
      </c>
      <c r="C148" s="264">
        <v>0</v>
      </c>
      <c r="D148" s="265">
        <v>818</v>
      </c>
      <c r="E148" s="254">
        <v>0.6</v>
      </c>
      <c r="F148" s="254">
        <v>0.4</v>
      </c>
      <c r="G148" s="196">
        <v>0.8</v>
      </c>
      <c r="H148" s="196">
        <v>0</v>
      </c>
      <c r="I148" s="196">
        <v>0.2</v>
      </c>
      <c r="J148" s="196">
        <v>130.88</v>
      </c>
      <c r="K148" s="196">
        <v>79.97</v>
      </c>
      <c r="L148" s="196">
        <v>40.440000000000005</v>
      </c>
      <c r="M148" s="196">
        <v>10.47</v>
      </c>
      <c r="N148" s="197">
        <v>98</v>
      </c>
      <c r="O148" s="196">
        <v>64</v>
      </c>
      <c r="P148" s="196">
        <v>34</v>
      </c>
      <c r="Q148" s="248">
        <v>15.97</v>
      </c>
      <c r="R148" s="248">
        <v>14.85</v>
      </c>
      <c r="S148" s="248">
        <v>-8.4099999999999948</v>
      </c>
      <c r="T148" s="248"/>
    </row>
    <row r="149" spans="1:20">
      <c r="A149" s="253" t="s">
        <v>229</v>
      </c>
      <c r="B149" s="247">
        <v>1545</v>
      </c>
      <c r="C149" s="263">
        <v>345</v>
      </c>
      <c r="D149" s="263">
        <v>1200</v>
      </c>
      <c r="E149" s="254">
        <v>0.6</v>
      </c>
      <c r="F149" s="254">
        <v>0.4</v>
      </c>
      <c r="G149" s="196">
        <v>0.8</v>
      </c>
      <c r="H149" s="196">
        <v>0</v>
      </c>
      <c r="I149" s="196">
        <v>0.2</v>
      </c>
      <c r="J149" s="196">
        <v>261</v>
      </c>
      <c r="K149" s="196">
        <v>159.63999999999999</v>
      </c>
      <c r="L149" s="196">
        <v>80.47999999999999</v>
      </c>
      <c r="M149" s="196">
        <v>20.88</v>
      </c>
      <c r="N149" s="197">
        <v>193</v>
      </c>
      <c r="O149" s="196">
        <v>126</v>
      </c>
      <c r="P149" s="196">
        <v>67</v>
      </c>
      <c r="Q149" s="248">
        <v>33.64</v>
      </c>
      <c r="R149" s="248">
        <v>29.07</v>
      </c>
      <c r="S149" s="248">
        <v>-15.590000000000011</v>
      </c>
      <c r="T149" s="248"/>
    </row>
    <row r="150" spans="1:20">
      <c r="A150" s="253" t="s">
        <v>230</v>
      </c>
      <c r="B150" s="247">
        <v>948</v>
      </c>
      <c r="C150" s="263">
        <v>0</v>
      </c>
      <c r="D150" s="263">
        <v>948</v>
      </c>
      <c r="E150" s="254">
        <v>0.8</v>
      </c>
      <c r="F150" s="254">
        <v>0.2</v>
      </c>
      <c r="G150" s="196">
        <v>0.8</v>
      </c>
      <c r="H150" s="196">
        <v>0</v>
      </c>
      <c r="I150" s="196">
        <v>0.2</v>
      </c>
      <c r="J150" s="196">
        <v>151.68</v>
      </c>
      <c r="K150" s="196">
        <v>124.15</v>
      </c>
      <c r="L150" s="196">
        <v>21.46</v>
      </c>
      <c r="M150" s="196">
        <v>6.07</v>
      </c>
      <c r="N150" s="197">
        <v>112</v>
      </c>
      <c r="O150" s="196">
        <v>93</v>
      </c>
      <c r="P150" s="196">
        <v>19</v>
      </c>
      <c r="Q150" s="248">
        <v>31.15</v>
      </c>
      <c r="R150" s="248">
        <v>8.08</v>
      </c>
      <c r="S150" s="248">
        <v>-5.6199999999999992</v>
      </c>
      <c r="T150" s="248"/>
    </row>
    <row r="151" spans="1:20">
      <c r="A151" s="253" t="s">
        <v>231</v>
      </c>
      <c r="B151" s="247">
        <v>771</v>
      </c>
      <c r="C151" s="263">
        <v>0</v>
      </c>
      <c r="D151" s="263">
        <v>771</v>
      </c>
      <c r="E151" s="254">
        <v>0.8</v>
      </c>
      <c r="F151" s="254">
        <v>0.2</v>
      </c>
      <c r="G151" s="196">
        <v>0.8</v>
      </c>
      <c r="H151" s="196">
        <v>0</v>
      </c>
      <c r="I151" s="196">
        <v>0.2</v>
      </c>
      <c r="J151" s="196">
        <v>123.35999999999999</v>
      </c>
      <c r="K151" s="196">
        <v>101.24</v>
      </c>
      <c r="L151" s="196">
        <v>17.189999999999998</v>
      </c>
      <c r="M151" s="196">
        <v>4.93</v>
      </c>
      <c r="N151" s="197">
        <v>88</v>
      </c>
      <c r="O151" s="196">
        <v>73</v>
      </c>
      <c r="P151" s="196">
        <v>15</v>
      </c>
      <c r="Q151" s="248">
        <v>28.24</v>
      </c>
      <c r="R151" s="248">
        <v>6.31</v>
      </c>
      <c r="S151" s="248">
        <v>-4.1200000000000019</v>
      </c>
      <c r="T151" s="248"/>
    </row>
    <row r="152" spans="1:20">
      <c r="A152" s="253" t="s">
        <v>232</v>
      </c>
      <c r="B152" s="247">
        <v>485</v>
      </c>
      <c r="C152" s="263">
        <v>0</v>
      </c>
      <c r="D152" s="263">
        <v>485</v>
      </c>
      <c r="E152" s="254">
        <v>0.8</v>
      </c>
      <c r="F152" s="254">
        <v>0.2</v>
      </c>
      <c r="G152" s="196">
        <v>0.8</v>
      </c>
      <c r="H152" s="196">
        <v>0</v>
      </c>
      <c r="I152" s="196">
        <v>0.2</v>
      </c>
      <c r="J152" s="196">
        <v>77.599999999999994</v>
      </c>
      <c r="K152" s="196">
        <v>62.68</v>
      </c>
      <c r="L152" s="196">
        <v>11.819999999999999</v>
      </c>
      <c r="M152" s="196">
        <v>3.1</v>
      </c>
      <c r="N152" s="197">
        <v>67</v>
      </c>
      <c r="O152" s="196">
        <v>56</v>
      </c>
      <c r="P152" s="196">
        <v>11</v>
      </c>
      <c r="Q152" s="248">
        <v>6.68</v>
      </c>
      <c r="R152" s="248">
        <v>4.8499999999999996</v>
      </c>
      <c r="S152" s="248">
        <v>-4.0300000000000011</v>
      </c>
      <c r="T152" s="248"/>
    </row>
    <row r="153" spans="1:20">
      <c r="A153" s="253" t="s">
        <v>233</v>
      </c>
      <c r="B153" s="247">
        <v>497</v>
      </c>
      <c r="C153" s="263">
        <v>0</v>
      </c>
      <c r="D153" s="263">
        <v>497</v>
      </c>
      <c r="E153" s="254">
        <v>0.6</v>
      </c>
      <c r="F153" s="254">
        <v>0.4</v>
      </c>
      <c r="G153" s="196">
        <v>0.8</v>
      </c>
      <c r="H153" s="196">
        <v>0</v>
      </c>
      <c r="I153" s="196">
        <v>0.2</v>
      </c>
      <c r="J153" s="196">
        <v>79.52</v>
      </c>
      <c r="K153" s="196">
        <v>48.97</v>
      </c>
      <c r="L153" s="196">
        <v>24.189999999999998</v>
      </c>
      <c r="M153" s="196">
        <v>6.36</v>
      </c>
      <c r="N153" s="197">
        <v>54</v>
      </c>
      <c r="O153" s="196">
        <v>35</v>
      </c>
      <c r="P153" s="196">
        <v>19</v>
      </c>
      <c r="Q153" s="248">
        <v>13.97</v>
      </c>
      <c r="R153" s="248">
        <v>8.08</v>
      </c>
      <c r="S153" s="248">
        <v>-2.8900000000000023</v>
      </c>
      <c r="T153" s="248"/>
    </row>
    <row r="154" spans="1:20">
      <c r="A154" s="253" t="s">
        <v>234</v>
      </c>
      <c r="B154" s="247">
        <v>585</v>
      </c>
      <c r="C154" s="263">
        <v>187</v>
      </c>
      <c r="D154" s="263">
        <v>398</v>
      </c>
      <c r="E154" s="254">
        <v>0.6</v>
      </c>
      <c r="F154" s="254">
        <v>0.4</v>
      </c>
      <c r="G154" s="196">
        <v>0.8</v>
      </c>
      <c r="H154" s="196">
        <v>0</v>
      </c>
      <c r="I154" s="196">
        <v>0.2</v>
      </c>
      <c r="J154" s="196">
        <v>101.09</v>
      </c>
      <c r="K154" s="196">
        <v>61.01</v>
      </c>
      <c r="L154" s="196">
        <v>31.990000000000002</v>
      </c>
      <c r="M154" s="196">
        <v>8.09</v>
      </c>
      <c r="N154" s="197">
        <v>88</v>
      </c>
      <c r="O154" s="196">
        <v>57</v>
      </c>
      <c r="P154" s="196">
        <v>31</v>
      </c>
      <c r="Q154" s="248">
        <v>4.01</v>
      </c>
      <c r="R154" s="248">
        <v>13.25</v>
      </c>
      <c r="S154" s="248">
        <v>-12.259999999999998</v>
      </c>
      <c r="T154" s="248"/>
    </row>
    <row r="155" spans="1:20">
      <c r="A155" s="253" t="s">
        <v>235</v>
      </c>
      <c r="B155" s="247">
        <v>99</v>
      </c>
      <c r="C155" s="266">
        <v>0</v>
      </c>
      <c r="D155" s="266">
        <v>99</v>
      </c>
      <c r="E155" s="254">
        <v>0.6</v>
      </c>
      <c r="F155" s="254">
        <v>0.4</v>
      </c>
      <c r="G155" s="196">
        <v>0.8</v>
      </c>
      <c r="H155" s="196">
        <v>0</v>
      </c>
      <c r="I155" s="196">
        <v>0.2</v>
      </c>
      <c r="J155" s="196">
        <v>15.84</v>
      </c>
      <c r="K155" s="196">
        <v>9.75</v>
      </c>
      <c r="L155" s="196">
        <v>4.82</v>
      </c>
      <c r="M155" s="196">
        <v>1.27</v>
      </c>
      <c r="N155" s="197">
        <v>11</v>
      </c>
      <c r="O155" s="196">
        <v>7</v>
      </c>
      <c r="P155" s="196">
        <v>4</v>
      </c>
      <c r="Q155" s="248">
        <v>2.75</v>
      </c>
      <c r="R155" s="248">
        <v>1.65</v>
      </c>
      <c r="S155" s="248">
        <v>-0.82999999999999963</v>
      </c>
      <c r="T155" s="248"/>
    </row>
    <row r="156" spans="1:20">
      <c r="A156" s="253" t="s">
        <v>236</v>
      </c>
      <c r="B156" s="247">
        <v>945</v>
      </c>
      <c r="C156" s="267">
        <v>0</v>
      </c>
      <c r="D156" s="267">
        <v>945</v>
      </c>
      <c r="E156" s="254">
        <v>0.8</v>
      </c>
      <c r="F156" s="254">
        <v>0.2</v>
      </c>
      <c r="G156" s="196">
        <v>0.8</v>
      </c>
      <c r="H156" s="196">
        <v>0</v>
      </c>
      <c r="I156" s="196">
        <v>0.2</v>
      </c>
      <c r="J156" s="196">
        <v>151.20000000000002</v>
      </c>
      <c r="K156" s="196">
        <v>122.45</v>
      </c>
      <c r="L156" s="196">
        <v>22.699999999999996</v>
      </c>
      <c r="M156" s="196">
        <v>6.05</v>
      </c>
      <c r="N156" s="197">
        <v>127</v>
      </c>
      <c r="O156" s="196">
        <v>106</v>
      </c>
      <c r="P156" s="196">
        <v>21</v>
      </c>
      <c r="Q156" s="248">
        <v>16.45</v>
      </c>
      <c r="R156" s="248">
        <v>9.14</v>
      </c>
      <c r="S156" s="248">
        <v>-7.4400000000000048</v>
      </c>
      <c r="T156" s="248"/>
    </row>
    <row r="157" spans="1:20">
      <c r="A157" s="253" t="s">
        <v>237</v>
      </c>
      <c r="B157" s="247">
        <v>621</v>
      </c>
      <c r="C157" s="267">
        <v>0</v>
      </c>
      <c r="D157" s="267">
        <v>621</v>
      </c>
      <c r="E157" s="254">
        <v>0.8</v>
      </c>
      <c r="F157" s="254">
        <v>0.2</v>
      </c>
      <c r="G157" s="196">
        <v>0.8</v>
      </c>
      <c r="H157" s="196">
        <v>0</v>
      </c>
      <c r="I157" s="196">
        <v>0.2</v>
      </c>
      <c r="J157" s="196">
        <v>99.36</v>
      </c>
      <c r="K157" s="196">
        <v>80.930000000000007</v>
      </c>
      <c r="L157" s="196">
        <v>14.459999999999994</v>
      </c>
      <c r="M157" s="196">
        <v>3.97</v>
      </c>
      <c r="N157" s="197">
        <v>78</v>
      </c>
      <c r="O157" s="196">
        <v>65</v>
      </c>
      <c r="P157" s="196">
        <v>13</v>
      </c>
      <c r="Q157" s="248">
        <v>15.93</v>
      </c>
      <c r="R157" s="248">
        <v>5.62</v>
      </c>
      <c r="S157" s="248">
        <v>-4.1600000000000064</v>
      </c>
      <c r="T157" s="248"/>
    </row>
    <row r="158" spans="1:20">
      <c r="A158" s="253" t="s">
        <v>238</v>
      </c>
      <c r="B158" s="247">
        <v>683</v>
      </c>
      <c r="C158" s="267">
        <v>0</v>
      </c>
      <c r="D158" s="265">
        <v>683</v>
      </c>
      <c r="E158" s="254">
        <v>0.8</v>
      </c>
      <c r="F158" s="254">
        <v>0.2</v>
      </c>
      <c r="G158" s="196">
        <v>0.8</v>
      </c>
      <c r="H158" s="196">
        <v>0</v>
      </c>
      <c r="I158" s="196">
        <v>0.2</v>
      </c>
      <c r="J158" s="196">
        <v>109.27000000000001</v>
      </c>
      <c r="K158" s="196">
        <v>89.94</v>
      </c>
      <c r="L158" s="196">
        <v>14.96</v>
      </c>
      <c r="M158" s="196">
        <v>4.37</v>
      </c>
      <c r="N158" s="197">
        <v>74</v>
      </c>
      <c r="O158" s="196">
        <v>62</v>
      </c>
      <c r="P158" s="196">
        <v>12</v>
      </c>
      <c r="Q158" s="248">
        <v>27.94</v>
      </c>
      <c r="R158" s="248">
        <v>5.33</v>
      </c>
      <c r="S158" s="248">
        <v>-2.3699999999999992</v>
      </c>
      <c r="T158" s="248"/>
    </row>
    <row r="159" spans="1:20">
      <c r="A159" s="249" t="s">
        <v>239</v>
      </c>
      <c r="B159" s="257">
        <v>11616</v>
      </c>
      <c r="C159" s="257">
        <v>2940</v>
      </c>
      <c r="D159" s="257">
        <v>8676</v>
      </c>
      <c r="E159" s="203"/>
      <c r="F159" s="203"/>
      <c r="G159" s="203"/>
      <c r="H159" s="203"/>
      <c r="I159" s="203"/>
      <c r="J159" s="203">
        <v>1976.1599999999996</v>
      </c>
      <c r="K159" s="203">
        <v>1595.89</v>
      </c>
      <c r="L159" s="203">
        <v>272.55</v>
      </c>
      <c r="M159" s="203">
        <v>107.72</v>
      </c>
      <c r="N159" s="203">
        <v>1684</v>
      </c>
      <c r="O159" s="203">
        <v>1426</v>
      </c>
      <c r="P159" s="203">
        <v>258</v>
      </c>
      <c r="Q159" s="203">
        <v>169.89</v>
      </c>
      <c r="R159" s="203">
        <v>118.64</v>
      </c>
      <c r="S159" s="203">
        <v>-104.08999999999996</v>
      </c>
      <c r="T159" s="203"/>
    </row>
    <row r="160" spans="1:20">
      <c r="A160" s="253" t="s">
        <v>240</v>
      </c>
      <c r="B160" s="247">
        <v>1054</v>
      </c>
      <c r="C160" s="247">
        <v>267</v>
      </c>
      <c r="D160" s="247">
        <v>787</v>
      </c>
      <c r="E160" s="254">
        <v>0.8</v>
      </c>
      <c r="F160" s="254">
        <v>0.2</v>
      </c>
      <c r="G160" s="196">
        <v>0</v>
      </c>
      <c r="H160" s="196">
        <v>1</v>
      </c>
      <c r="I160" s="196">
        <v>0</v>
      </c>
      <c r="J160" s="196">
        <v>179.32</v>
      </c>
      <c r="K160" s="196">
        <v>143.46</v>
      </c>
      <c r="L160" s="196">
        <v>0</v>
      </c>
      <c r="M160" s="196">
        <v>35.86</v>
      </c>
      <c r="N160" s="197">
        <v>139</v>
      </c>
      <c r="O160" s="196">
        <v>139</v>
      </c>
      <c r="P160" s="196">
        <v>0</v>
      </c>
      <c r="Q160" s="248">
        <v>4.460000000000008</v>
      </c>
      <c r="R160" s="248">
        <v>0</v>
      </c>
      <c r="S160" s="248">
        <v>0</v>
      </c>
      <c r="T160" s="248"/>
    </row>
    <row r="161" spans="1:20">
      <c r="A161" s="253" t="s">
        <v>241</v>
      </c>
      <c r="B161" s="247">
        <v>863</v>
      </c>
      <c r="C161" s="247">
        <v>368</v>
      </c>
      <c r="D161" s="247">
        <v>495</v>
      </c>
      <c r="E161" s="254">
        <v>0.8</v>
      </c>
      <c r="F161" s="254">
        <v>0.2</v>
      </c>
      <c r="G161" s="196">
        <v>0.8</v>
      </c>
      <c r="H161" s="196">
        <v>0</v>
      </c>
      <c r="I161" s="196">
        <v>0.2</v>
      </c>
      <c r="J161" s="196">
        <v>152.80000000000001</v>
      </c>
      <c r="K161" s="196">
        <v>125.53999999999999</v>
      </c>
      <c r="L161" s="196">
        <v>21.15</v>
      </c>
      <c r="M161" s="196">
        <v>6.11</v>
      </c>
      <c r="N161" s="197">
        <v>107</v>
      </c>
      <c r="O161" s="196">
        <v>89</v>
      </c>
      <c r="P161" s="196">
        <v>18</v>
      </c>
      <c r="Q161" s="248">
        <v>36.54</v>
      </c>
      <c r="R161" s="248">
        <v>7.7</v>
      </c>
      <c r="S161" s="248">
        <v>-4.5500000000000016</v>
      </c>
      <c r="T161" s="248"/>
    </row>
    <row r="162" spans="1:20" s="268" customFormat="1" ht="13.5">
      <c r="A162" s="253" t="s">
        <v>243</v>
      </c>
      <c r="B162" s="247">
        <v>1087</v>
      </c>
      <c r="C162" s="247">
        <v>0</v>
      </c>
      <c r="D162" s="247">
        <v>1087</v>
      </c>
      <c r="E162" s="254">
        <v>0.8</v>
      </c>
      <c r="F162" s="254">
        <v>0.2</v>
      </c>
      <c r="G162" s="196">
        <v>0.8</v>
      </c>
      <c r="H162" s="196">
        <v>0</v>
      </c>
      <c r="I162" s="196">
        <v>0.2</v>
      </c>
      <c r="J162" s="196">
        <v>173.92999999999998</v>
      </c>
      <c r="K162" s="196">
        <v>139.94999999999999</v>
      </c>
      <c r="L162" s="196">
        <v>27.019999999999985</v>
      </c>
      <c r="M162" s="196">
        <v>6.96</v>
      </c>
      <c r="N162" s="197">
        <v>157</v>
      </c>
      <c r="O162" s="196">
        <v>131</v>
      </c>
      <c r="P162" s="196">
        <v>26</v>
      </c>
      <c r="Q162" s="248">
        <v>8.9499999999999993</v>
      </c>
      <c r="R162" s="248">
        <v>18.71</v>
      </c>
      <c r="S162" s="248">
        <v>-17.690000000000015</v>
      </c>
      <c r="T162" s="248"/>
    </row>
    <row r="163" spans="1:20">
      <c r="A163" s="253" t="s">
        <v>244</v>
      </c>
      <c r="B163" s="247">
        <v>1460</v>
      </c>
      <c r="C163" s="247">
        <v>0</v>
      </c>
      <c r="D163" s="247">
        <v>1460</v>
      </c>
      <c r="E163" s="254">
        <v>0.8</v>
      </c>
      <c r="F163" s="254">
        <v>0.2</v>
      </c>
      <c r="G163" s="196">
        <v>0.8</v>
      </c>
      <c r="H163" s="196">
        <v>0</v>
      </c>
      <c r="I163" s="196">
        <v>0.2</v>
      </c>
      <c r="J163" s="196">
        <v>233.6</v>
      </c>
      <c r="K163" s="196">
        <v>185.48</v>
      </c>
      <c r="L163" s="196">
        <v>38.78</v>
      </c>
      <c r="M163" s="196">
        <v>9.34</v>
      </c>
      <c r="N163" s="197">
        <v>241</v>
      </c>
      <c r="O163" s="196">
        <v>201</v>
      </c>
      <c r="P163" s="196">
        <v>40</v>
      </c>
      <c r="Q163" s="248">
        <v>-15.52</v>
      </c>
      <c r="R163" s="248">
        <v>17.37</v>
      </c>
      <c r="S163" s="248">
        <v>-18.59</v>
      </c>
      <c r="T163" s="248"/>
    </row>
    <row r="164" spans="1:20">
      <c r="A164" s="253" t="s">
        <v>245</v>
      </c>
      <c r="B164" s="247">
        <v>1224</v>
      </c>
      <c r="C164" s="247">
        <v>815</v>
      </c>
      <c r="D164" s="247">
        <v>409</v>
      </c>
      <c r="E164" s="254">
        <v>0.8</v>
      </c>
      <c r="F164" s="254">
        <v>0.2</v>
      </c>
      <c r="G164" s="196">
        <v>0.8</v>
      </c>
      <c r="H164" s="196">
        <v>0</v>
      </c>
      <c r="I164" s="196">
        <v>0.2</v>
      </c>
      <c r="J164" s="196">
        <v>228.44</v>
      </c>
      <c r="K164" s="196">
        <v>185.61</v>
      </c>
      <c r="L164" s="196">
        <v>33.69</v>
      </c>
      <c r="M164" s="196">
        <v>9.14</v>
      </c>
      <c r="N164" s="197">
        <v>185</v>
      </c>
      <c r="O164" s="196">
        <v>154</v>
      </c>
      <c r="P164" s="196">
        <v>31</v>
      </c>
      <c r="Q164" s="248">
        <v>31.61</v>
      </c>
      <c r="R164" s="248">
        <v>13.31</v>
      </c>
      <c r="S164" s="248">
        <v>-10.620000000000003</v>
      </c>
      <c r="T164" s="248"/>
    </row>
    <row r="165" spans="1:20">
      <c r="A165" s="253" t="s">
        <v>246</v>
      </c>
      <c r="B165" s="247">
        <v>1424</v>
      </c>
      <c r="C165" s="247">
        <v>0</v>
      </c>
      <c r="D165" s="247">
        <v>1424</v>
      </c>
      <c r="E165" s="254">
        <v>0.8</v>
      </c>
      <c r="F165" s="254">
        <v>0.2</v>
      </c>
      <c r="G165" s="196">
        <v>0.8</v>
      </c>
      <c r="H165" s="196">
        <v>0</v>
      </c>
      <c r="I165" s="196">
        <v>0.2</v>
      </c>
      <c r="J165" s="196">
        <v>227.82999999999998</v>
      </c>
      <c r="K165" s="196">
        <v>184.07999999999998</v>
      </c>
      <c r="L165" s="196">
        <v>34.640000000000015</v>
      </c>
      <c r="M165" s="196">
        <v>9.11</v>
      </c>
      <c r="N165" s="197">
        <v>197</v>
      </c>
      <c r="O165" s="196">
        <v>164</v>
      </c>
      <c r="P165" s="196">
        <v>33</v>
      </c>
      <c r="Q165" s="248">
        <v>20.079999999999998</v>
      </c>
      <c r="R165" s="248">
        <v>14.16</v>
      </c>
      <c r="S165" s="248">
        <v>-12.519999999999985</v>
      </c>
      <c r="T165" s="248"/>
    </row>
    <row r="166" spans="1:20">
      <c r="A166" s="253" t="s">
        <v>247</v>
      </c>
      <c r="B166" s="247">
        <v>660</v>
      </c>
      <c r="C166" s="247">
        <v>0</v>
      </c>
      <c r="D166" s="247">
        <v>660</v>
      </c>
      <c r="E166" s="254">
        <v>0.8</v>
      </c>
      <c r="F166" s="254">
        <v>0.2</v>
      </c>
      <c r="G166" s="196">
        <v>0.8</v>
      </c>
      <c r="H166" s="196">
        <v>0</v>
      </c>
      <c r="I166" s="196">
        <v>0.2</v>
      </c>
      <c r="J166" s="196">
        <v>105.6</v>
      </c>
      <c r="K166" s="196">
        <v>84.13</v>
      </c>
      <c r="L166" s="196">
        <v>17.250000000000004</v>
      </c>
      <c r="M166" s="196">
        <v>4.22</v>
      </c>
      <c r="N166" s="197">
        <v>106</v>
      </c>
      <c r="O166" s="196">
        <v>88</v>
      </c>
      <c r="P166" s="196">
        <v>18</v>
      </c>
      <c r="Q166" s="248">
        <v>-3.87</v>
      </c>
      <c r="R166" s="248">
        <v>7.64</v>
      </c>
      <c r="S166" s="248">
        <v>-8.389999999999997</v>
      </c>
      <c r="T166" s="248"/>
    </row>
    <row r="167" spans="1:20">
      <c r="A167" s="253" t="s">
        <v>248</v>
      </c>
      <c r="B167" s="247">
        <v>2166</v>
      </c>
      <c r="C167" s="247">
        <v>769</v>
      </c>
      <c r="D167" s="247">
        <v>1397</v>
      </c>
      <c r="E167" s="254">
        <v>0.8</v>
      </c>
      <c r="F167" s="254">
        <v>0.2</v>
      </c>
      <c r="G167" s="196">
        <v>0.8</v>
      </c>
      <c r="H167" s="196">
        <v>0</v>
      </c>
      <c r="I167" s="196">
        <v>0.2</v>
      </c>
      <c r="J167" s="196">
        <v>377.32</v>
      </c>
      <c r="K167" s="196">
        <v>307.70999999999998</v>
      </c>
      <c r="L167" s="196">
        <v>54.520000000000024</v>
      </c>
      <c r="M167" s="196">
        <v>15.09</v>
      </c>
      <c r="N167" s="197">
        <v>292</v>
      </c>
      <c r="O167" s="196">
        <v>243</v>
      </c>
      <c r="P167" s="196">
        <v>49</v>
      </c>
      <c r="Q167" s="248">
        <v>64.709999999999994</v>
      </c>
      <c r="R167" s="248">
        <v>20.99</v>
      </c>
      <c r="S167" s="248">
        <v>-15.469999999999974</v>
      </c>
      <c r="T167" s="248"/>
    </row>
    <row r="168" spans="1:20">
      <c r="A168" s="253" t="s">
        <v>249</v>
      </c>
      <c r="B168" s="247">
        <v>1678</v>
      </c>
      <c r="C168" s="247">
        <v>721</v>
      </c>
      <c r="D168" s="247">
        <v>957</v>
      </c>
      <c r="E168" s="254">
        <v>0.8</v>
      </c>
      <c r="F168" s="254">
        <v>0.2</v>
      </c>
      <c r="G168" s="196">
        <v>0.8</v>
      </c>
      <c r="H168" s="196">
        <v>0</v>
      </c>
      <c r="I168" s="196">
        <v>0.2</v>
      </c>
      <c r="J168" s="196">
        <v>297.32</v>
      </c>
      <c r="K168" s="196">
        <v>239.93</v>
      </c>
      <c r="L168" s="196">
        <v>45.500000000000014</v>
      </c>
      <c r="M168" s="196">
        <v>11.89</v>
      </c>
      <c r="N168" s="197">
        <v>260</v>
      </c>
      <c r="O168" s="196">
        <v>217</v>
      </c>
      <c r="P168" s="196">
        <v>43</v>
      </c>
      <c r="Q168" s="248">
        <v>22.93</v>
      </c>
      <c r="R168" s="248">
        <v>18.760000000000002</v>
      </c>
      <c r="S168" s="248">
        <v>-16.259999999999987</v>
      </c>
      <c r="T168" s="248"/>
    </row>
  </sheetData>
  <mergeCells count="25">
    <mergeCell ref="A2:T3"/>
    <mergeCell ref="A5:A7"/>
    <mergeCell ref="B5:D5"/>
    <mergeCell ref="E5:I5"/>
    <mergeCell ref="J5:M5"/>
    <mergeCell ref="N5:P5"/>
    <mergeCell ref="Q5:Q7"/>
    <mergeCell ref="J6:J7"/>
    <mergeCell ref="R5:R7"/>
    <mergeCell ref="S5:S7"/>
    <mergeCell ref="T5:T7"/>
    <mergeCell ref="B6:B7"/>
    <mergeCell ref="C6:C7"/>
    <mergeCell ref="P6:P7"/>
    <mergeCell ref="I6:I7"/>
    <mergeCell ref="D6:D7"/>
    <mergeCell ref="E6:E7"/>
    <mergeCell ref="F6:F7"/>
    <mergeCell ref="G6:G7"/>
    <mergeCell ref="H6:H7"/>
    <mergeCell ref="K6:K7"/>
    <mergeCell ref="L6:L7"/>
    <mergeCell ref="M6:M7"/>
    <mergeCell ref="N6:N7"/>
    <mergeCell ref="O6:O7"/>
  </mergeCells>
  <phoneticPr fontId="10" type="noConversion"/>
  <pageMargins left="0.70866141732283472" right="0.70866141732283472" top="0.74803149606299213" bottom="0.74803149606299213" header="0.31496062992125984" footer="0.31496062992125984"/>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5"/>
  <sheetViews>
    <sheetView workbookViewId="0">
      <pane xSplit="1" ySplit="7" topLeftCell="B8" activePane="bottomRight" state="frozen"/>
      <selection pane="topRight" activeCell="B1" sqref="B1"/>
      <selection pane="bottomLeft" activeCell="A13" sqref="A13"/>
      <selection pane="bottomRight" activeCell="A4" sqref="A4"/>
    </sheetView>
  </sheetViews>
  <sheetFormatPr defaultColWidth="9" defaultRowHeight="14.25"/>
  <cols>
    <col min="1" max="1" width="22.875" style="271" customWidth="1"/>
    <col min="2" max="2" width="7.875" style="205" customWidth="1"/>
    <col min="3" max="3" width="5.25" style="206" customWidth="1"/>
    <col min="4" max="4" width="6.75" style="205" customWidth="1"/>
    <col min="5" max="5" width="8.25" style="207" customWidth="1"/>
    <col min="6" max="6" width="8.875" style="207" customWidth="1"/>
    <col min="7" max="11" width="5.25" style="206" customWidth="1"/>
    <col min="12" max="19" width="10.5" style="205" customWidth="1"/>
    <col min="20" max="20" width="10.5" style="206" customWidth="1"/>
    <col min="21" max="21" width="9.875" style="206" customWidth="1"/>
    <col min="22" max="22" width="9.5" style="206" customWidth="1"/>
    <col min="23" max="16384" width="9" style="206"/>
  </cols>
  <sheetData>
    <row r="1" spans="1:22" ht="17.100000000000001" customHeight="1">
      <c r="A1" s="235" t="s">
        <v>373</v>
      </c>
    </row>
    <row r="2" spans="1:22" ht="5.0999999999999996" customHeight="1">
      <c r="A2" s="565" t="s">
        <v>430</v>
      </c>
      <c r="B2" s="565"/>
      <c r="C2" s="565"/>
      <c r="D2" s="565"/>
      <c r="E2" s="565"/>
      <c r="F2" s="565"/>
      <c r="G2" s="565"/>
      <c r="H2" s="565"/>
      <c r="I2" s="565"/>
      <c r="J2" s="565"/>
      <c r="K2" s="565"/>
      <c r="L2" s="565"/>
      <c r="M2" s="565"/>
      <c r="N2" s="565"/>
      <c r="O2" s="565"/>
      <c r="P2" s="565"/>
      <c r="Q2" s="565"/>
      <c r="R2" s="565"/>
      <c r="S2" s="565"/>
      <c r="T2" s="565"/>
      <c r="U2" s="565"/>
      <c r="V2" s="565"/>
    </row>
    <row r="3" spans="1:22" ht="47.1" customHeight="1">
      <c r="A3" s="565"/>
      <c r="B3" s="565"/>
      <c r="C3" s="565"/>
      <c r="D3" s="565"/>
      <c r="E3" s="565"/>
      <c r="F3" s="565"/>
      <c r="G3" s="565"/>
      <c r="H3" s="565"/>
      <c r="I3" s="565"/>
      <c r="J3" s="565"/>
      <c r="K3" s="565"/>
      <c r="L3" s="565"/>
      <c r="M3" s="565"/>
      <c r="N3" s="565"/>
      <c r="O3" s="565"/>
      <c r="P3" s="565"/>
      <c r="Q3" s="565"/>
      <c r="R3" s="565"/>
      <c r="S3" s="565"/>
      <c r="T3" s="565"/>
      <c r="U3" s="565"/>
      <c r="V3" s="565"/>
    </row>
    <row r="4" spans="1:22" ht="14.1" customHeight="1">
      <c r="A4" s="269"/>
      <c r="B4" s="208"/>
      <c r="C4" s="209"/>
      <c r="D4" s="208"/>
      <c r="E4" s="210"/>
      <c r="F4" s="210"/>
      <c r="G4" s="209"/>
      <c r="H4" s="209"/>
      <c r="I4" s="209"/>
      <c r="J4" s="209"/>
      <c r="K4" s="209"/>
    </row>
    <row r="5" spans="1:22" ht="30.75" customHeight="1">
      <c r="A5" s="559" t="s">
        <v>252</v>
      </c>
      <c r="B5" s="566" t="s">
        <v>301</v>
      </c>
      <c r="C5" s="559" t="s">
        <v>302</v>
      </c>
      <c r="D5" s="569" t="s">
        <v>303</v>
      </c>
      <c r="E5" s="570"/>
      <c r="F5" s="570"/>
      <c r="G5" s="571" t="s">
        <v>69</v>
      </c>
      <c r="H5" s="571"/>
      <c r="I5" s="571"/>
      <c r="J5" s="571"/>
      <c r="K5" s="571"/>
      <c r="L5" s="571" t="s">
        <v>293</v>
      </c>
      <c r="M5" s="571"/>
      <c r="N5" s="571"/>
      <c r="O5" s="571"/>
      <c r="P5" s="561" t="s">
        <v>294</v>
      </c>
      <c r="Q5" s="561"/>
      <c r="R5" s="561"/>
      <c r="S5" s="562" t="s">
        <v>295</v>
      </c>
      <c r="T5" s="562" t="s">
        <v>296</v>
      </c>
      <c r="U5" s="562" t="s">
        <v>374</v>
      </c>
      <c r="V5" s="562" t="s">
        <v>257</v>
      </c>
    </row>
    <row r="6" spans="1:22" ht="14.25" customHeight="1">
      <c r="A6" s="559"/>
      <c r="B6" s="566"/>
      <c r="C6" s="559"/>
      <c r="D6" s="566" t="s">
        <v>83</v>
      </c>
      <c r="E6" s="573" t="s">
        <v>304</v>
      </c>
      <c r="F6" s="573"/>
      <c r="G6" s="559" t="s">
        <v>84</v>
      </c>
      <c r="H6" s="559" t="s">
        <v>92</v>
      </c>
      <c r="I6" s="559" t="s">
        <v>85</v>
      </c>
      <c r="J6" s="547" t="s">
        <v>297</v>
      </c>
      <c r="K6" s="547" t="s">
        <v>298</v>
      </c>
      <c r="L6" s="559" t="s">
        <v>83</v>
      </c>
      <c r="M6" s="559" t="s">
        <v>84</v>
      </c>
      <c r="N6" s="559" t="s">
        <v>85</v>
      </c>
      <c r="O6" s="559" t="s">
        <v>88</v>
      </c>
      <c r="P6" s="561" t="s">
        <v>83</v>
      </c>
      <c r="Q6" s="561" t="s">
        <v>84</v>
      </c>
      <c r="R6" s="561" t="s">
        <v>85</v>
      </c>
      <c r="S6" s="563"/>
      <c r="T6" s="563"/>
      <c r="U6" s="563"/>
      <c r="V6" s="563"/>
    </row>
    <row r="7" spans="1:22" ht="44.1" customHeight="1">
      <c r="A7" s="559"/>
      <c r="B7" s="567"/>
      <c r="C7" s="568" t="s">
        <v>302</v>
      </c>
      <c r="D7" s="572"/>
      <c r="E7" s="211" t="s">
        <v>305</v>
      </c>
      <c r="F7" s="211" t="s">
        <v>306</v>
      </c>
      <c r="G7" s="560" t="s">
        <v>84</v>
      </c>
      <c r="H7" s="560" t="s">
        <v>92</v>
      </c>
      <c r="I7" s="560" t="s">
        <v>85</v>
      </c>
      <c r="J7" s="548" t="s">
        <v>86</v>
      </c>
      <c r="K7" s="548" t="s">
        <v>87</v>
      </c>
      <c r="L7" s="560" t="s">
        <v>83</v>
      </c>
      <c r="M7" s="560" t="s">
        <v>84</v>
      </c>
      <c r="N7" s="560" t="s">
        <v>85</v>
      </c>
      <c r="O7" s="559"/>
      <c r="P7" s="561"/>
      <c r="Q7" s="561"/>
      <c r="R7" s="561"/>
      <c r="S7" s="564"/>
      <c r="T7" s="564"/>
      <c r="U7" s="564"/>
      <c r="V7" s="564"/>
    </row>
    <row r="8" spans="1:22">
      <c r="A8" s="229" t="s">
        <v>100</v>
      </c>
      <c r="B8" s="216">
        <v>1212709</v>
      </c>
      <c r="C8" s="217"/>
      <c r="D8" s="216">
        <f>D9+D21+D29+D37+D48+D61+D73+D87+D94+D104+D118+D132+D141+D157</f>
        <v>247131</v>
      </c>
      <c r="E8" s="216">
        <f>E9+E21+E29+E37+E48+E61+E73+E87+E94+E104+E118+E132+E141+E157</f>
        <v>123491</v>
      </c>
      <c r="F8" s="216">
        <f>F9+F21+F29+F37+F48+F61+F73+F87+F94+F104+F118+F132+F141+F157</f>
        <v>123473</v>
      </c>
      <c r="G8" s="218"/>
      <c r="H8" s="218"/>
      <c r="I8" s="218"/>
      <c r="J8" s="218"/>
      <c r="K8" s="218"/>
      <c r="L8" s="218">
        <f t="shared" ref="L8:U8" si="0">L9+L21+L29+L37+L48+L61+L73+L87+L94+L104+L118+L132+L141+L157</f>
        <v>49394.71</v>
      </c>
      <c r="M8" s="218">
        <f t="shared" si="0"/>
        <v>32628.910000000003</v>
      </c>
      <c r="N8" s="218">
        <f t="shared" si="0"/>
        <v>10757.16</v>
      </c>
      <c r="O8" s="218">
        <f t="shared" si="0"/>
        <v>6008.64</v>
      </c>
      <c r="P8" s="218">
        <f t="shared" si="0"/>
        <v>36749</v>
      </c>
      <c r="Q8" s="218">
        <f t="shared" si="0"/>
        <v>29114</v>
      </c>
      <c r="R8" s="218">
        <f t="shared" si="0"/>
        <v>7635</v>
      </c>
      <c r="S8" s="218">
        <f t="shared" si="0"/>
        <v>3514.91</v>
      </c>
      <c r="T8" s="273">
        <v>3304.559999999999</v>
      </c>
      <c r="U8" s="273">
        <f t="shared" si="0"/>
        <v>-182.39999999999981</v>
      </c>
      <c r="V8" s="218"/>
    </row>
    <row r="9" spans="1:22">
      <c r="A9" s="229" t="s">
        <v>101</v>
      </c>
      <c r="B9" s="216">
        <v>138763</v>
      </c>
      <c r="C9" s="219"/>
      <c r="D9" s="216">
        <f>SUM(D11:D20)</f>
        <v>17648</v>
      </c>
      <c r="E9" s="216">
        <f>SUM(E11:E20)</f>
        <v>8085</v>
      </c>
      <c r="F9" s="216">
        <f>SUM(F11:F20)</f>
        <v>9551</v>
      </c>
      <c r="G9" s="218"/>
      <c r="H9" s="218"/>
      <c r="I9" s="218"/>
      <c r="J9" s="218"/>
      <c r="K9" s="218"/>
      <c r="L9" s="218">
        <f t="shared" ref="L9:U9" si="1">SUM(L11:L20)</f>
        <v>3380.6000000000004</v>
      </c>
      <c r="M9" s="218">
        <f t="shared" si="1"/>
        <v>1956.3400000000001</v>
      </c>
      <c r="N9" s="218">
        <f t="shared" si="1"/>
        <v>466.77</v>
      </c>
      <c r="O9" s="218">
        <f t="shared" si="1"/>
        <v>957.4899999999999</v>
      </c>
      <c r="P9" s="218">
        <f t="shared" si="1"/>
        <v>2045</v>
      </c>
      <c r="Q9" s="218">
        <f t="shared" si="1"/>
        <v>1712</v>
      </c>
      <c r="R9" s="218">
        <f t="shared" si="1"/>
        <v>333</v>
      </c>
      <c r="S9" s="218">
        <f t="shared" si="1"/>
        <v>244.34000000000003</v>
      </c>
      <c r="T9" s="273">
        <v>144.4</v>
      </c>
      <c r="U9" s="273">
        <f t="shared" si="1"/>
        <v>-10.630000000000015</v>
      </c>
      <c r="V9" s="218"/>
    </row>
    <row r="10" spans="1:22" ht="23.25" customHeight="1">
      <c r="A10" s="229" t="s">
        <v>102</v>
      </c>
      <c r="B10" s="216">
        <v>90618</v>
      </c>
      <c r="C10" s="219"/>
      <c r="D10" s="216">
        <f>SUM(D11:D18)</f>
        <v>10426</v>
      </c>
      <c r="E10" s="216">
        <f>SUM(E11:E18)</f>
        <v>4777</v>
      </c>
      <c r="F10" s="216">
        <f>SUM(F11:F18)</f>
        <v>5642</v>
      </c>
      <c r="G10" s="218"/>
      <c r="H10" s="218"/>
      <c r="I10" s="218"/>
      <c r="J10" s="218"/>
      <c r="K10" s="218"/>
      <c r="L10" s="218">
        <f t="shared" ref="L10:U10" si="2">SUM(L11:L18)</f>
        <v>1997.3000000000002</v>
      </c>
      <c r="M10" s="218">
        <f t="shared" si="2"/>
        <v>1172.0999999999999</v>
      </c>
      <c r="N10" s="218">
        <f t="shared" si="2"/>
        <v>89.03</v>
      </c>
      <c r="O10" s="218">
        <f t="shared" si="2"/>
        <v>736.17</v>
      </c>
      <c r="P10" s="218">
        <f t="shared" si="2"/>
        <v>1062</v>
      </c>
      <c r="Q10" s="218">
        <f t="shared" si="2"/>
        <v>1010</v>
      </c>
      <c r="R10" s="218">
        <f t="shared" si="2"/>
        <v>52</v>
      </c>
      <c r="S10" s="218">
        <f t="shared" si="2"/>
        <v>162.10000000000002</v>
      </c>
      <c r="T10" s="273">
        <v>22.92</v>
      </c>
      <c r="U10" s="273">
        <f t="shared" si="2"/>
        <v>14.110000000000001</v>
      </c>
      <c r="V10" s="218"/>
    </row>
    <row r="11" spans="1:22">
      <c r="A11" s="228" t="s">
        <v>103</v>
      </c>
      <c r="B11" s="213">
        <v>63323</v>
      </c>
      <c r="C11" s="215">
        <v>0.1</v>
      </c>
      <c r="D11" s="213">
        <v>6332</v>
      </c>
      <c r="E11" s="220">
        <v>2901</v>
      </c>
      <c r="F11" s="220">
        <v>3426</v>
      </c>
      <c r="G11" s="212">
        <v>0.6</v>
      </c>
      <c r="H11" s="212">
        <v>0.4</v>
      </c>
      <c r="I11" s="221">
        <v>0</v>
      </c>
      <c r="J11" s="221">
        <v>1</v>
      </c>
      <c r="K11" s="221">
        <v>0</v>
      </c>
      <c r="L11" s="215">
        <v>1212.9000000000001</v>
      </c>
      <c r="M11" s="215">
        <v>727.74</v>
      </c>
      <c r="N11" s="215">
        <v>0</v>
      </c>
      <c r="O11" s="215">
        <v>485.16</v>
      </c>
      <c r="P11" s="215">
        <v>613</v>
      </c>
      <c r="Q11" s="215">
        <v>613</v>
      </c>
      <c r="R11" s="215">
        <v>0</v>
      </c>
      <c r="S11" s="222">
        <v>114.74000000000001</v>
      </c>
      <c r="T11" s="175">
        <v>0</v>
      </c>
      <c r="U11" s="175">
        <v>0</v>
      </c>
      <c r="V11" s="270"/>
    </row>
    <row r="12" spans="1:22">
      <c r="A12" s="228" t="s">
        <v>104</v>
      </c>
      <c r="B12" s="213">
        <v>12382</v>
      </c>
      <c r="C12" s="215">
        <v>0.15</v>
      </c>
      <c r="D12" s="213">
        <v>1857</v>
      </c>
      <c r="E12" s="220">
        <v>851</v>
      </c>
      <c r="F12" s="220">
        <v>1005</v>
      </c>
      <c r="G12" s="212">
        <v>0.6</v>
      </c>
      <c r="H12" s="212">
        <v>0.4</v>
      </c>
      <c r="I12" s="221">
        <v>0.2</v>
      </c>
      <c r="J12" s="221">
        <v>0.8</v>
      </c>
      <c r="K12" s="221"/>
      <c r="L12" s="215">
        <v>355.8</v>
      </c>
      <c r="M12" s="215">
        <v>204.4</v>
      </c>
      <c r="N12" s="215">
        <v>37.539999999999992</v>
      </c>
      <c r="O12" s="215">
        <v>113.86</v>
      </c>
      <c r="P12" s="215">
        <v>213</v>
      </c>
      <c r="Q12" s="215">
        <v>188</v>
      </c>
      <c r="R12" s="215">
        <v>25</v>
      </c>
      <c r="S12" s="222">
        <v>16.400000000000002</v>
      </c>
      <c r="T12" s="175">
        <v>10.86</v>
      </c>
      <c r="U12" s="175">
        <v>1.6799999999999926</v>
      </c>
      <c r="V12" s="270"/>
    </row>
    <row r="13" spans="1:22">
      <c r="A13" s="228" t="s">
        <v>107</v>
      </c>
      <c r="B13" s="213">
        <v>6448</v>
      </c>
      <c r="C13" s="215">
        <v>0.15</v>
      </c>
      <c r="D13" s="213">
        <v>967</v>
      </c>
      <c r="E13" s="220">
        <v>443</v>
      </c>
      <c r="F13" s="220">
        <v>523</v>
      </c>
      <c r="G13" s="212">
        <v>0.6</v>
      </c>
      <c r="H13" s="212">
        <v>0.4</v>
      </c>
      <c r="I13" s="221">
        <v>0.2</v>
      </c>
      <c r="J13" s="221">
        <v>0.8</v>
      </c>
      <c r="K13" s="221"/>
      <c r="L13" s="215">
        <v>185.2</v>
      </c>
      <c r="M13" s="215">
        <v>102.14</v>
      </c>
      <c r="N13" s="215">
        <v>23.800000000000004</v>
      </c>
      <c r="O13" s="215">
        <v>59.26</v>
      </c>
      <c r="P13" s="215">
        <v>97</v>
      </c>
      <c r="Q13" s="215">
        <v>86</v>
      </c>
      <c r="R13" s="215">
        <v>11</v>
      </c>
      <c r="S13" s="222">
        <v>16.14</v>
      </c>
      <c r="T13" s="175">
        <v>4.9400000000000004</v>
      </c>
      <c r="U13" s="175">
        <v>7.8600000000000039</v>
      </c>
      <c r="V13" s="270"/>
    </row>
    <row r="14" spans="1:22">
      <c r="A14" s="228" t="s">
        <v>109</v>
      </c>
      <c r="B14" s="213">
        <v>2766</v>
      </c>
      <c r="C14" s="215">
        <v>0.15</v>
      </c>
      <c r="D14" s="213">
        <v>415</v>
      </c>
      <c r="E14" s="220">
        <v>190</v>
      </c>
      <c r="F14" s="220">
        <v>225</v>
      </c>
      <c r="G14" s="212">
        <v>0.6</v>
      </c>
      <c r="H14" s="212">
        <v>0.4</v>
      </c>
      <c r="I14" s="221">
        <v>0.2</v>
      </c>
      <c r="J14" s="221">
        <v>0.8</v>
      </c>
      <c r="K14" s="221"/>
      <c r="L14" s="215">
        <v>79.5</v>
      </c>
      <c r="M14" s="215">
        <v>45.31</v>
      </c>
      <c r="N14" s="215">
        <v>8.7500000000000036</v>
      </c>
      <c r="O14" s="215">
        <v>25.44</v>
      </c>
      <c r="P14" s="215">
        <v>46</v>
      </c>
      <c r="Q14" s="215">
        <v>41</v>
      </c>
      <c r="R14" s="215">
        <v>5</v>
      </c>
      <c r="S14" s="222">
        <v>4.3099999999999996</v>
      </c>
      <c r="T14" s="175">
        <v>2.38</v>
      </c>
      <c r="U14" s="175">
        <v>1.3700000000000037</v>
      </c>
      <c r="V14" s="270"/>
    </row>
    <row r="15" spans="1:22">
      <c r="A15" s="228" t="s">
        <v>108</v>
      </c>
      <c r="B15" s="213">
        <v>658</v>
      </c>
      <c r="C15" s="215">
        <v>0.15</v>
      </c>
      <c r="D15" s="213">
        <v>99</v>
      </c>
      <c r="E15" s="220">
        <v>45</v>
      </c>
      <c r="F15" s="220">
        <v>54</v>
      </c>
      <c r="G15" s="212">
        <v>0.6</v>
      </c>
      <c r="H15" s="212">
        <v>0.4</v>
      </c>
      <c r="I15" s="221">
        <v>0.2</v>
      </c>
      <c r="J15" s="221">
        <v>0.8</v>
      </c>
      <c r="K15" s="221"/>
      <c r="L15" s="215">
        <v>18.899999999999999</v>
      </c>
      <c r="M15" s="215">
        <v>10.15</v>
      </c>
      <c r="N15" s="215">
        <v>2.6999999999999997</v>
      </c>
      <c r="O15" s="215">
        <v>6.05</v>
      </c>
      <c r="P15" s="215">
        <v>9</v>
      </c>
      <c r="Q15" s="215">
        <v>8</v>
      </c>
      <c r="R15" s="215">
        <v>1</v>
      </c>
      <c r="S15" s="222">
        <v>2.15</v>
      </c>
      <c r="T15" s="175">
        <v>0.48</v>
      </c>
      <c r="U15" s="175">
        <v>1.2199999999999998</v>
      </c>
      <c r="V15" s="270"/>
    </row>
    <row r="16" spans="1:22">
      <c r="A16" s="228" t="s">
        <v>110</v>
      </c>
      <c r="B16" s="213">
        <v>1487</v>
      </c>
      <c r="C16" s="215">
        <v>0.15</v>
      </c>
      <c r="D16" s="213">
        <v>223</v>
      </c>
      <c r="E16" s="220">
        <v>102</v>
      </c>
      <c r="F16" s="220">
        <v>121</v>
      </c>
      <c r="G16" s="212">
        <v>0.6</v>
      </c>
      <c r="H16" s="212">
        <v>0.4</v>
      </c>
      <c r="I16" s="221">
        <v>0.2</v>
      </c>
      <c r="J16" s="221">
        <v>0.8</v>
      </c>
      <c r="K16" s="221"/>
      <c r="L16" s="215">
        <v>42.7</v>
      </c>
      <c r="M16" s="215">
        <v>25.04</v>
      </c>
      <c r="N16" s="215">
        <v>4.0000000000000009</v>
      </c>
      <c r="O16" s="215">
        <v>13.66</v>
      </c>
      <c r="P16" s="215">
        <v>27</v>
      </c>
      <c r="Q16" s="215">
        <v>24</v>
      </c>
      <c r="R16" s="215">
        <v>3</v>
      </c>
      <c r="S16" s="222">
        <v>1.04</v>
      </c>
      <c r="T16" s="175">
        <v>1.37</v>
      </c>
      <c r="U16" s="175">
        <v>-0.36999999999999922</v>
      </c>
      <c r="V16" s="270"/>
    </row>
    <row r="17" spans="1:22">
      <c r="A17" s="228" t="s">
        <v>111</v>
      </c>
      <c r="B17" s="213">
        <v>2685</v>
      </c>
      <c r="C17" s="215">
        <v>0.15</v>
      </c>
      <c r="D17" s="213">
        <v>403</v>
      </c>
      <c r="E17" s="220">
        <v>185</v>
      </c>
      <c r="F17" s="220">
        <v>218</v>
      </c>
      <c r="G17" s="212">
        <v>0.6</v>
      </c>
      <c r="H17" s="212">
        <v>0.4</v>
      </c>
      <c r="I17" s="221">
        <v>0.2</v>
      </c>
      <c r="J17" s="221">
        <v>0.8</v>
      </c>
      <c r="K17" s="221"/>
      <c r="L17" s="215">
        <v>77.3</v>
      </c>
      <c r="M17" s="215">
        <v>43.03</v>
      </c>
      <c r="N17" s="215">
        <v>9.5300000000000011</v>
      </c>
      <c r="O17" s="215">
        <v>24.74</v>
      </c>
      <c r="P17" s="215">
        <v>42</v>
      </c>
      <c r="Q17" s="215">
        <v>37</v>
      </c>
      <c r="R17" s="215">
        <v>5</v>
      </c>
      <c r="S17" s="222">
        <v>6.03</v>
      </c>
      <c r="T17" s="175">
        <v>2.16</v>
      </c>
      <c r="U17" s="175">
        <v>2.370000000000001</v>
      </c>
      <c r="V17" s="270"/>
    </row>
    <row r="18" spans="1:22">
      <c r="A18" s="228" t="s">
        <v>112</v>
      </c>
      <c r="B18" s="213">
        <v>869</v>
      </c>
      <c r="C18" s="215">
        <v>0.15</v>
      </c>
      <c r="D18" s="213">
        <v>130</v>
      </c>
      <c r="E18" s="220">
        <v>60</v>
      </c>
      <c r="F18" s="220">
        <v>70</v>
      </c>
      <c r="G18" s="212">
        <v>0.6</v>
      </c>
      <c r="H18" s="212">
        <v>0.4</v>
      </c>
      <c r="I18" s="221">
        <v>0.2</v>
      </c>
      <c r="J18" s="221">
        <v>0.8</v>
      </c>
      <c r="K18" s="221"/>
      <c r="L18" s="215">
        <v>25</v>
      </c>
      <c r="M18" s="215">
        <v>14.29</v>
      </c>
      <c r="N18" s="215">
        <v>2.71</v>
      </c>
      <c r="O18" s="215">
        <v>8</v>
      </c>
      <c r="P18" s="215">
        <v>15</v>
      </c>
      <c r="Q18" s="215">
        <v>13</v>
      </c>
      <c r="R18" s="215">
        <v>2</v>
      </c>
      <c r="S18" s="222">
        <v>1.29</v>
      </c>
      <c r="T18" s="175">
        <v>0.73</v>
      </c>
      <c r="U18" s="175">
        <v>-2.0000000000000018E-2</v>
      </c>
      <c r="V18" s="270"/>
    </row>
    <row r="19" spans="1:22">
      <c r="A19" s="228" t="s">
        <v>113</v>
      </c>
      <c r="B19" s="213">
        <v>26327</v>
      </c>
      <c r="C19" s="215">
        <v>0.15</v>
      </c>
      <c r="D19" s="213">
        <v>3949</v>
      </c>
      <c r="E19" s="220">
        <v>1809</v>
      </c>
      <c r="F19" s="220">
        <v>2137</v>
      </c>
      <c r="G19" s="212">
        <v>0.6</v>
      </c>
      <c r="H19" s="212">
        <v>0.4</v>
      </c>
      <c r="I19" s="221">
        <v>0.6</v>
      </c>
      <c r="J19" s="221">
        <v>0</v>
      </c>
      <c r="K19" s="221">
        <v>0.4</v>
      </c>
      <c r="L19" s="215">
        <v>756.4</v>
      </c>
      <c r="M19" s="215">
        <v>423.88</v>
      </c>
      <c r="N19" s="215">
        <v>211.49999999999997</v>
      </c>
      <c r="O19" s="215">
        <v>121.02</v>
      </c>
      <c r="P19" s="215">
        <v>518</v>
      </c>
      <c r="Q19" s="215">
        <v>370</v>
      </c>
      <c r="R19" s="215">
        <v>148</v>
      </c>
      <c r="S19" s="222">
        <v>53.88</v>
      </c>
      <c r="T19" s="175">
        <v>64.02</v>
      </c>
      <c r="U19" s="175">
        <v>-0.52000000000002444</v>
      </c>
      <c r="V19" s="270"/>
    </row>
    <row r="20" spans="1:22">
      <c r="A20" s="228" t="s">
        <v>115</v>
      </c>
      <c r="B20" s="213">
        <v>21818</v>
      </c>
      <c r="C20" s="215">
        <v>0.15</v>
      </c>
      <c r="D20" s="213">
        <v>3273</v>
      </c>
      <c r="E20" s="220">
        <v>1499</v>
      </c>
      <c r="F20" s="220">
        <v>1772</v>
      </c>
      <c r="G20" s="212">
        <v>0.6</v>
      </c>
      <c r="H20" s="223">
        <v>0.4</v>
      </c>
      <c r="I20" s="214">
        <v>0.6</v>
      </c>
      <c r="J20" s="214">
        <v>0</v>
      </c>
      <c r="K20" s="214">
        <v>0.4</v>
      </c>
      <c r="L20" s="215">
        <v>626.9</v>
      </c>
      <c r="M20" s="215">
        <v>360.36</v>
      </c>
      <c r="N20" s="215">
        <v>166.24</v>
      </c>
      <c r="O20" s="215">
        <v>100.3</v>
      </c>
      <c r="P20" s="215">
        <v>465</v>
      </c>
      <c r="Q20" s="215">
        <v>332</v>
      </c>
      <c r="R20" s="215">
        <v>133</v>
      </c>
      <c r="S20" s="222">
        <v>28.36</v>
      </c>
      <c r="T20" s="175">
        <v>57.46</v>
      </c>
      <c r="U20" s="175">
        <v>-24.219999999999992</v>
      </c>
      <c r="V20" s="270"/>
    </row>
    <row r="21" spans="1:22">
      <c r="A21" s="229" t="s">
        <v>116</v>
      </c>
      <c r="B21" s="224">
        <v>65165</v>
      </c>
      <c r="C21" s="219"/>
      <c r="D21" s="224">
        <v>11546</v>
      </c>
      <c r="E21" s="224">
        <v>5290</v>
      </c>
      <c r="F21" s="224">
        <v>6248</v>
      </c>
      <c r="G21" s="225"/>
      <c r="H21" s="225"/>
      <c r="I21" s="225"/>
      <c r="J21" s="225"/>
      <c r="K21" s="225"/>
      <c r="L21" s="225">
        <v>2211.8000000000002</v>
      </c>
      <c r="M21" s="225">
        <v>1397.7399999999998</v>
      </c>
      <c r="N21" s="225">
        <v>411.58000000000004</v>
      </c>
      <c r="O21" s="225">
        <v>402.47999999999996</v>
      </c>
      <c r="P21" s="225">
        <v>1504</v>
      </c>
      <c r="Q21" s="225">
        <v>1218</v>
      </c>
      <c r="R21" s="225">
        <v>286</v>
      </c>
      <c r="S21" s="225">
        <v>179.74</v>
      </c>
      <c r="T21" s="274">
        <v>123.85999999999999</v>
      </c>
      <c r="U21" s="274">
        <v>1.7200000000000504</v>
      </c>
      <c r="V21" s="225"/>
    </row>
    <row r="22" spans="1:22">
      <c r="A22" s="229" t="s">
        <v>102</v>
      </c>
      <c r="B22" s="224">
        <v>21504</v>
      </c>
      <c r="C22" s="217"/>
      <c r="D22" s="224">
        <v>3226</v>
      </c>
      <c r="E22" s="224">
        <v>1478</v>
      </c>
      <c r="F22" s="224">
        <v>1746</v>
      </c>
      <c r="G22" s="225"/>
      <c r="H22" s="225"/>
      <c r="I22" s="225"/>
      <c r="J22" s="225"/>
      <c r="K22" s="225"/>
      <c r="L22" s="225">
        <v>618</v>
      </c>
      <c r="M22" s="225">
        <v>370.8</v>
      </c>
      <c r="N22" s="225">
        <v>0</v>
      </c>
      <c r="O22" s="225">
        <v>247.2</v>
      </c>
      <c r="P22" s="225">
        <v>308</v>
      </c>
      <c r="Q22" s="225">
        <v>308</v>
      </c>
      <c r="R22" s="225">
        <v>0</v>
      </c>
      <c r="S22" s="225">
        <v>62.800000000000011</v>
      </c>
      <c r="T22" s="274">
        <v>0</v>
      </c>
      <c r="U22" s="274">
        <v>0</v>
      </c>
      <c r="V22" s="225"/>
    </row>
    <row r="23" spans="1:22">
      <c r="A23" s="228" t="s">
        <v>117</v>
      </c>
      <c r="B23" s="213">
        <v>21504</v>
      </c>
      <c r="C23" s="215">
        <v>0.15</v>
      </c>
      <c r="D23" s="213">
        <v>3226</v>
      </c>
      <c r="E23" s="220">
        <v>1478</v>
      </c>
      <c r="F23" s="220">
        <v>1746</v>
      </c>
      <c r="G23" s="212">
        <v>0.6</v>
      </c>
      <c r="H23" s="223">
        <v>0.4</v>
      </c>
      <c r="I23" s="214">
        <v>0</v>
      </c>
      <c r="J23" s="214">
        <v>1</v>
      </c>
      <c r="K23" s="214">
        <v>0</v>
      </c>
      <c r="L23" s="215">
        <v>618</v>
      </c>
      <c r="M23" s="215">
        <v>370.8</v>
      </c>
      <c r="N23" s="215">
        <v>0</v>
      </c>
      <c r="O23" s="215">
        <v>247.2</v>
      </c>
      <c r="P23" s="215">
        <v>308</v>
      </c>
      <c r="Q23" s="215">
        <v>308</v>
      </c>
      <c r="R23" s="215">
        <v>0</v>
      </c>
      <c r="S23" s="222">
        <v>62.800000000000011</v>
      </c>
      <c r="T23" s="175">
        <v>0</v>
      </c>
      <c r="U23" s="175">
        <v>0</v>
      </c>
      <c r="V23" s="270"/>
    </row>
    <row r="24" spans="1:22">
      <c r="A24" s="228" t="s">
        <v>13</v>
      </c>
      <c r="B24" s="213">
        <v>6475</v>
      </c>
      <c r="C24" s="215">
        <v>0.15</v>
      </c>
      <c r="D24" s="213">
        <v>971</v>
      </c>
      <c r="E24" s="220">
        <v>445</v>
      </c>
      <c r="F24" s="220">
        <v>525</v>
      </c>
      <c r="G24" s="212">
        <v>0.6</v>
      </c>
      <c r="H24" s="223">
        <v>0.4</v>
      </c>
      <c r="I24" s="214">
        <v>0.65</v>
      </c>
      <c r="J24" s="214">
        <v>0</v>
      </c>
      <c r="K24" s="214">
        <v>0.35</v>
      </c>
      <c r="L24" s="215">
        <v>185.99999999999997</v>
      </c>
      <c r="M24" s="215">
        <v>102.81</v>
      </c>
      <c r="N24" s="215">
        <v>57.149999999999991</v>
      </c>
      <c r="O24" s="215">
        <v>26.04</v>
      </c>
      <c r="P24" s="215">
        <v>125</v>
      </c>
      <c r="Q24" s="215">
        <v>87</v>
      </c>
      <c r="R24" s="215">
        <v>38</v>
      </c>
      <c r="S24" s="222">
        <v>15.81</v>
      </c>
      <c r="T24" s="175">
        <v>16.309999999999999</v>
      </c>
      <c r="U24" s="175">
        <v>2.8399999999999928</v>
      </c>
      <c r="V24" s="270"/>
    </row>
    <row r="25" spans="1:22">
      <c r="A25" s="228" t="s">
        <v>119</v>
      </c>
      <c r="B25" s="213">
        <v>12150</v>
      </c>
      <c r="C25" s="215">
        <v>0.15</v>
      </c>
      <c r="D25" s="213">
        <v>1823</v>
      </c>
      <c r="E25" s="220">
        <v>835</v>
      </c>
      <c r="F25" s="220">
        <v>987</v>
      </c>
      <c r="G25" s="212">
        <v>0.6</v>
      </c>
      <c r="H25" s="223">
        <v>0.4</v>
      </c>
      <c r="I25" s="214">
        <v>0.65</v>
      </c>
      <c r="J25" s="214">
        <v>0</v>
      </c>
      <c r="K25" s="214">
        <v>0.35</v>
      </c>
      <c r="L25" s="215">
        <v>349.2</v>
      </c>
      <c r="M25" s="215">
        <v>195.04</v>
      </c>
      <c r="N25" s="215">
        <v>105.27000000000001</v>
      </c>
      <c r="O25" s="215">
        <v>48.89</v>
      </c>
      <c r="P25" s="215">
        <v>242</v>
      </c>
      <c r="Q25" s="215">
        <v>169</v>
      </c>
      <c r="R25" s="215">
        <v>73</v>
      </c>
      <c r="S25" s="222">
        <v>26.04</v>
      </c>
      <c r="T25" s="175">
        <v>31.73</v>
      </c>
      <c r="U25" s="175">
        <v>0.54000000000000981</v>
      </c>
      <c r="V25" s="270"/>
    </row>
    <row r="26" spans="1:22">
      <c r="A26" s="228" t="s">
        <v>120</v>
      </c>
      <c r="B26" s="213">
        <v>13229</v>
      </c>
      <c r="C26" s="215">
        <v>0.15</v>
      </c>
      <c r="D26" s="213">
        <v>1984</v>
      </c>
      <c r="E26" s="220">
        <v>909</v>
      </c>
      <c r="F26" s="220">
        <v>1074</v>
      </c>
      <c r="G26" s="212">
        <v>0.6</v>
      </c>
      <c r="H26" s="223">
        <v>0.4</v>
      </c>
      <c r="I26" s="214">
        <v>0.65</v>
      </c>
      <c r="J26" s="214">
        <v>0</v>
      </c>
      <c r="K26" s="214">
        <v>0.35</v>
      </c>
      <c r="L26" s="215">
        <v>380.09999999999997</v>
      </c>
      <c r="M26" s="215">
        <v>214.46</v>
      </c>
      <c r="N26" s="215">
        <v>112.43</v>
      </c>
      <c r="O26" s="215">
        <v>53.21</v>
      </c>
      <c r="P26" s="215">
        <v>272</v>
      </c>
      <c r="Q26" s="215">
        <v>190</v>
      </c>
      <c r="R26" s="215">
        <v>82</v>
      </c>
      <c r="S26" s="222">
        <v>24.46</v>
      </c>
      <c r="T26" s="175">
        <v>35.69</v>
      </c>
      <c r="U26" s="175">
        <v>-5.2599999999999909</v>
      </c>
      <c r="V26" s="270"/>
    </row>
    <row r="27" spans="1:22">
      <c r="A27" s="228" t="s">
        <v>121</v>
      </c>
      <c r="B27" s="213">
        <v>9401</v>
      </c>
      <c r="C27" s="215">
        <v>0.3</v>
      </c>
      <c r="D27" s="213">
        <v>2820</v>
      </c>
      <c r="E27" s="220">
        <v>1292</v>
      </c>
      <c r="F27" s="220">
        <v>1526</v>
      </c>
      <c r="G27" s="212">
        <v>0.8</v>
      </c>
      <c r="H27" s="223">
        <v>0.2</v>
      </c>
      <c r="I27" s="214">
        <v>0.8</v>
      </c>
      <c r="J27" s="214">
        <v>0</v>
      </c>
      <c r="K27" s="214">
        <v>0.2</v>
      </c>
      <c r="L27" s="215">
        <v>540.20000000000005</v>
      </c>
      <c r="M27" s="215">
        <v>408.51</v>
      </c>
      <c r="N27" s="215">
        <v>110.08000000000004</v>
      </c>
      <c r="O27" s="215">
        <v>21.61</v>
      </c>
      <c r="P27" s="215">
        <v>439</v>
      </c>
      <c r="Q27" s="215">
        <v>366</v>
      </c>
      <c r="R27" s="215">
        <v>73</v>
      </c>
      <c r="S27" s="222">
        <v>42.51</v>
      </c>
      <c r="T27" s="175">
        <v>31.66</v>
      </c>
      <c r="U27" s="175">
        <v>5.4200000000000408</v>
      </c>
      <c r="V27" s="270"/>
    </row>
    <row r="28" spans="1:22">
      <c r="A28" s="228" t="s">
        <v>123</v>
      </c>
      <c r="B28" s="213">
        <v>2406</v>
      </c>
      <c r="C28" s="215">
        <v>0.3</v>
      </c>
      <c r="D28" s="213">
        <v>722</v>
      </c>
      <c r="E28" s="220">
        <v>331</v>
      </c>
      <c r="F28" s="220">
        <v>390</v>
      </c>
      <c r="G28" s="212">
        <v>0.8</v>
      </c>
      <c r="H28" s="223">
        <v>0.2</v>
      </c>
      <c r="I28" s="214">
        <v>0.8</v>
      </c>
      <c r="J28" s="214">
        <v>0</v>
      </c>
      <c r="K28" s="214">
        <v>0.2</v>
      </c>
      <c r="L28" s="215">
        <v>138.30000000000001</v>
      </c>
      <c r="M28" s="215">
        <v>106.12</v>
      </c>
      <c r="N28" s="215">
        <v>26.65</v>
      </c>
      <c r="O28" s="215">
        <v>5.53</v>
      </c>
      <c r="P28" s="215">
        <v>118</v>
      </c>
      <c r="Q28" s="215">
        <v>98</v>
      </c>
      <c r="R28" s="215">
        <v>20</v>
      </c>
      <c r="S28" s="222">
        <v>8.1199999999999992</v>
      </c>
      <c r="T28" s="175">
        <v>8.4700000000000006</v>
      </c>
      <c r="U28" s="175">
        <v>-1.8200000000000021</v>
      </c>
      <c r="V28" s="270"/>
    </row>
    <row r="29" spans="1:22">
      <c r="A29" s="229" t="s">
        <v>124</v>
      </c>
      <c r="B29" s="224">
        <v>44789</v>
      </c>
      <c r="C29" s="219"/>
      <c r="D29" s="224">
        <v>6719</v>
      </c>
      <c r="E29" s="224">
        <v>3077</v>
      </c>
      <c r="F29" s="224">
        <v>3637</v>
      </c>
      <c r="G29" s="225"/>
      <c r="H29" s="225"/>
      <c r="I29" s="225"/>
      <c r="J29" s="225"/>
      <c r="K29" s="225"/>
      <c r="L29" s="225">
        <v>1286.7999999999997</v>
      </c>
      <c r="M29" s="225">
        <v>748.03000000000009</v>
      </c>
      <c r="N29" s="225">
        <v>310.82</v>
      </c>
      <c r="O29" s="225">
        <v>227.95</v>
      </c>
      <c r="P29" s="225">
        <v>912</v>
      </c>
      <c r="Q29" s="225">
        <v>681</v>
      </c>
      <c r="R29" s="225">
        <v>231</v>
      </c>
      <c r="S29" s="225">
        <v>67.029999999999987</v>
      </c>
      <c r="T29" s="274">
        <v>99.83</v>
      </c>
      <c r="U29" s="274">
        <v>-20.009999999999991</v>
      </c>
      <c r="V29" s="225"/>
    </row>
    <row r="30" spans="1:22">
      <c r="A30" s="229" t="s">
        <v>102</v>
      </c>
      <c r="B30" s="224">
        <v>12347</v>
      </c>
      <c r="C30" s="219"/>
      <c r="D30" s="224">
        <v>1852</v>
      </c>
      <c r="E30" s="224">
        <v>848</v>
      </c>
      <c r="F30" s="224">
        <v>1003</v>
      </c>
      <c r="G30" s="225"/>
      <c r="H30" s="225"/>
      <c r="I30" s="225"/>
      <c r="J30" s="225"/>
      <c r="K30" s="225"/>
      <c r="L30" s="225">
        <v>354.69999999999993</v>
      </c>
      <c r="M30" s="225">
        <v>205.91</v>
      </c>
      <c r="N30" s="225">
        <v>13.13</v>
      </c>
      <c r="O30" s="225">
        <v>135.66</v>
      </c>
      <c r="P30" s="225">
        <v>179</v>
      </c>
      <c r="Q30" s="225">
        <v>178</v>
      </c>
      <c r="R30" s="225">
        <v>1</v>
      </c>
      <c r="S30" s="225">
        <v>27.909999999999989</v>
      </c>
      <c r="T30" s="274">
        <v>0.41</v>
      </c>
      <c r="U30" s="274">
        <v>11.72</v>
      </c>
      <c r="V30" s="225"/>
    </row>
    <row r="31" spans="1:22">
      <c r="A31" s="228" t="s">
        <v>125</v>
      </c>
      <c r="B31" s="213">
        <v>10991</v>
      </c>
      <c r="C31" s="215">
        <v>0.15</v>
      </c>
      <c r="D31" s="213">
        <v>1649</v>
      </c>
      <c r="E31" s="220">
        <v>755</v>
      </c>
      <c r="F31" s="220">
        <v>893</v>
      </c>
      <c r="G31" s="212">
        <v>0.6</v>
      </c>
      <c r="H31" s="223">
        <v>0.4</v>
      </c>
      <c r="I31" s="214">
        <v>0</v>
      </c>
      <c r="J31" s="214">
        <v>1</v>
      </c>
      <c r="K31" s="214">
        <v>0</v>
      </c>
      <c r="L31" s="215">
        <v>315.79999999999995</v>
      </c>
      <c r="M31" s="215">
        <v>189.48</v>
      </c>
      <c r="N31" s="215">
        <v>0</v>
      </c>
      <c r="O31" s="215">
        <v>126.32</v>
      </c>
      <c r="P31" s="215">
        <v>174</v>
      </c>
      <c r="Q31" s="215">
        <v>174</v>
      </c>
      <c r="R31" s="215">
        <v>0</v>
      </c>
      <c r="S31" s="222">
        <v>15.47999999999999</v>
      </c>
      <c r="T31" s="175">
        <v>0</v>
      </c>
      <c r="U31" s="175">
        <v>0</v>
      </c>
      <c r="V31" s="270"/>
    </row>
    <row r="32" spans="1:22">
      <c r="A32" s="228" t="s">
        <v>259</v>
      </c>
      <c r="B32" s="213">
        <v>381</v>
      </c>
      <c r="C32" s="215">
        <v>0.15</v>
      </c>
      <c r="D32" s="213">
        <v>57</v>
      </c>
      <c r="E32" s="220">
        <v>26</v>
      </c>
      <c r="F32" s="220">
        <v>31</v>
      </c>
      <c r="G32" s="212">
        <v>0.6</v>
      </c>
      <c r="H32" s="223">
        <v>0.4</v>
      </c>
      <c r="I32" s="214">
        <v>0.4</v>
      </c>
      <c r="J32" s="214">
        <v>0.6</v>
      </c>
      <c r="K32" s="214"/>
      <c r="L32" s="215">
        <v>10.900000000000002</v>
      </c>
      <c r="M32" s="215">
        <v>5.63</v>
      </c>
      <c r="N32" s="215">
        <v>2.6500000000000004</v>
      </c>
      <c r="O32" s="215">
        <v>2.62</v>
      </c>
      <c r="P32" s="215">
        <v>5</v>
      </c>
      <c r="Q32" s="215">
        <v>4</v>
      </c>
      <c r="R32" s="215">
        <v>1</v>
      </c>
      <c r="S32" s="222">
        <v>1.63</v>
      </c>
      <c r="T32" s="175">
        <v>0.41</v>
      </c>
      <c r="U32" s="175">
        <v>1.2400000000000004</v>
      </c>
      <c r="V32" s="270"/>
    </row>
    <row r="33" spans="1:22">
      <c r="A33" s="228" t="s">
        <v>260</v>
      </c>
      <c r="B33" s="213">
        <v>975</v>
      </c>
      <c r="C33" s="215">
        <v>0.15</v>
      </c>
      <c r="D33" s="213">
        <v>146</v>
      </c>
      <c r="E33" s="220">
        <v>67</v>
      </c>
      <c r="F33" s="220">
        <v>79</v>
      </c>
      <c r="G33" s="212">
        <v>0.6</v>
      </c>
      <c r="H33" s="223">
        <v>0.4</v>
      </c>
      <c r="I33" s="214">
        <v>0.4</v>
      </c>
      <c r="J33" s="214">
        <v>0.6</v>
      </c>
      <c r="K33" s="214"/>
      <c r="L33" s="215">
        <v>28</v>
      </c>
      <c r="M33" s="215">
        <v>10.8</v>
      </c>
      <c r="N33" s="215">
        <v>10.48</v>
      </c>
      <c r="O33" s="215">
        <v>6.72</v>
      </c>
      <c r="P33" s="215">
        <v>0</v>
      </c>
      <c r="Q33" s="215">
        <v>0</v>
      </c>
      <c r="R33" s="215">
        <v>0</v>
      </c>
      <c r="S33" s="222">
        <v>10.8</v>
      </c>
      <c r="T33" s="175">
        <v>0</v>
      </c>
      <c r="U33" s="175">
        <v>10.48</v>
      </c>
      <c r="V33" s="270"/>
    </row>
    <row r="34" spans="1:22">
      <c r="A34" s="228" t="s">
        <v>126</v>
      </c>
      <c r="B34" s="213">
        <v>17846</v>
      </c>
      <c r="C34" s="215">
        <v>0.15</v>
      </c>
      <c r="D34" s="213">
        <v>2677</v>
      </c>
      <c r="E34" s="220">
        <v>1226</v>
      </c>
      <c r="F34" s="220">
        <v>1449</v>
      </c>
      <c r="G34" s="212">
        <v>0.6</v>
      </c>
      <c r="H34" s="212">
        <v>0.4</v>
      </c>
      <c r="I34" s="221">
        <v>0.75</v>
      </c>
      <c r="J34" s="221">
        <v>0</v>
      </c>
      <c r="K34" s="221">
        <v>0.25</v>
      </c>
      <c r="L34" s="215">
        <v>512.70000000000005</v>
      </c>
      <c r="M34" s="215">
        <v>296.32</v>
      </c>
      <c r="N34" s="215">
        <v>165.11</v>
      </c>
      <c r="O34" s="215">
        <v>51.27</v>
      </c>
      <c r="P34" s="215">
        <v>405</v>
      </c>
      <c r="Q34" s="215">
        <v>276</v>
      </c>
      <c r="R34" s="215">
        <v>129</v>
      </c>
      <c r="S34" s="222">
        <v>20.32</v>
      </c>
      <c r="T34" s="175">
        <v>55.8</v>
      </c>
      <c r="U34" s="175">
        <v>-19.689999999999984</v>
      </c>
      <c r="V34" s="270"/>
    </row>
    <row r="35" spans="1:22">
      <c r="A35" s="228" t="s">
        <v>127</v>
      </c>
      <c r="B35" s="213">
        <v>13792</v>
      </c>
      <c r="C35" s="215">
        <v>0.15</v>
      </c>
      <c r="D35" s="213">
        <v>2069</v>
      </c>
      <c r="E35" s="220">
        <v>948</v>
      </c>
      <c r="F35" s="220">
        <v>1119</v>
      </c>
      <c r="G35" s="212">
        <v>0.6</v>
      </c>
      <c r="H35" s="212">
        <v>0.4</v>
      </c>
      <c r="I35" s="221">
        <v>0.75</v>
      </c>
      <c r="J35" s="221">
        <v>0</v>
      </c>
      <c r="K35" s="221">
        <v>0.25</v>
      </c>
      <c r="L35" s="215">
        <v>396.29999999999995</v>
      </c>
      <c r="M35" s="215">
        <v>227.85</v>
      </c>
      <c r="N35" s="215">
        <v>128.82</v>
      </c>
      <c r="O35" s="215">
        <v>39.630000000000003</v>
      </c>
      <c r="P35" s="215">
        <v>308</v>
      </c>
      <c r="Q35" s="215">
        <v>210</v>
      </c>
      <c r="R35" s="215">
        <v>98</v>
      </c>
      <c r="S35" s="222">
        <v>17.850000000000001</v>
      </c>
      <c r="T35" s="175">
        <v>42.32</v>
      </c>
      <c r="U35" s="175">
        <v>-11.500000000000007</v>
      </c>
      <c r="V35" s="270"/>
    </row>
    <row r="36" spans="1:22">
      <c r="A36" s="228" t="s">
        <v>128</v>
      </c>
      <c r="B36" s="213">
        <v>804</v>
      </c>
      <c r="C36" s="215">
        <v>0.15</v>
      </c>
      <c r="D36" s="213">
        <v>121</v>
      </c>
      <c r="E36" s="220">
        <v>55</v>
      </c>
      <c r="F36" s="220">
        <v>66</v>
      </c>
      <c r="G36" s="212">
        <v>0.8</v>
      </c>
      <c r="H36" s="212">
        <v>0.2</v>
      </c>
      <c r="I36" s="221">
        <v>0.7</v>
      </c>
      <c r="J36" s="221">
        <v>0</v>
      </c>
      <c r="K36" s="221">
        <v>0.3</v>
      </c>
      <c r="L36" s="215">
        <v>23.1</v>
      </c>
      <c r="M36" s="215">
        <v>17.95</v>
      </c>
      <c r="N36" s="215">
        <v>3.7600000000000007</v>
      </c>
      <c r="O36" s="215">
        <v>1.39</v>
      </c>
      <c r="P36" s="215">
        <v>20</v>
      </c>
      <c r="Q36" s="215">
        <v>17</v>
      </c>
      <c r="R36" s="215">
        <v>3</v>
      </c>
      <c r="S36" s="222">
        <v>0.95</v>
      </c>
      <c r="T36" s="175">
        <v>1.3</v>
      </c>
      <c r="U36" s="175">
        <v>-0.53999999999999937</v>
      </c>
      <c r="V36" s="270"/>
    </row>
    <row r="37" spans="1:22">
      <c r="A37" s="229" t="s">
        <v>129</v>
      </c>
      <c r="B37" s="224">
        <v>149666</v>
      </c>
      <c r="C37" s="219"/>
      <c r="D37" s="224">
        <v>25435</v>
      </c>
      <c r="E37" s="224">
        <v>11653</v>
      </c>
      <c r="F37" s="224">
        <v>13763</v>
      </c>
      <c r="G37" s="219"/>
      <c r="H37" s="219"/>
      <c r="I37" s="219"/>
      <c r="J37" s="219"/>
      <c r="K37" s="219"/>
      <c r="L37" s="225">
        <v>4872.21</v>
      </c>
      <c r="M37" s="225">
        <v>3178.2400000000002</v>
      </c>
      <c r="N37" s="225">
        <v>1088.8600000000001</v>
      </c>
      <c r="O37" s="225">
        <v>605.11</v>
      </c>
      <c r="P37" s="225">
        <v>3607</v>
      </c>
      <c r="Q37" s="225">
        <v>2829</v>
      </c>
      <c r="R37" s="225">
        <v>778</v>
      </c>
      <c r="S37" s="225">
        <v>349.24</v>
      </c>
      <c r="T37" s="274">
        <v>336.48</v>
      </c>
      <c r="U37" s="274">
        <v>-25.620000000000033</v>
      </c>
      <c r="V37" s="225"/>
    </row>
    <row r="38" spans="1:22">
      <c r="A38" s="229" t="s">
        <v>102</v>
      </c>
      <c r="B38" s="224">
        <v>25496</v>
      </c>
      <c r="C38" s="219"/>
      <c r="D38" s="224">
        <v>3824</v>
      </c>
      <c r="E38" s="224">
        <v>1752</v>
      </c>
      <c r="F38" s="224">
        <v>2069</v>
      </c>
      <c r="G38" s="219"/>
      <c r="H38" s="219"/>
      <c r="I38" s="219"/>
      <c r="J38" s="219"/>
      <c r="K38" s="219"/>
      <c r="L38" s="225">
        <v>732.5</v>
      </c>
      <c r="M38" s="225">
        <v>438.40000000000003</v>
      </c>
      <c r="N38" s="225">
        <v>5.3899999999999988</v>
      </c>
      <c r="O38" s="225">
        <v>288.70999999999998</v>
      </c>
      <c r="P38" s="225">
        <v>384</v>
      </c>
      <c r="Q38" s="225">
        <v>380</v>
      </c>
      <c r="R38" s="225">
        <v>4</v>
      </c>
      <c r="S38" s="225">
        <v>58.400000000000013</v>
      </c>
      <c r="T38" s="274">
        <v>1.54</v>
      </c>
      <c r="U38" s="274">
        <v>-0.15000000000000124</v>
      </c>
      <c r="V38" s="225"/>
    </row>
    <row r="39" spans="1:22">
      <c r="A39" s="228" t="s">
        <v>130</v>
      </c>
      <c r="B39" s="213">
        <v>24563</v>
      </c>
      <c r="C39" s="215">
        <v>0.15</v>
      </c>
      <c r="D39" s="213">
        <v>3684</v>
      </c>
      <c r="E39" s="220">
        <v>1688</v>
      </c>
      <c r="F39" s="220">
        <v>1993</v>
      </c>
      <c r="G39" s="212">
        <v>0.6</v>
      </c>
      <c r="H39" s="212">
        <v>0.4</v>
      </c>
      <c r="I39" s="221">
        <v>0</v>
      </c>
      <c r="J39" s="221">
        <v>1</v>
      </c>
      <c r="K39" s="221">
        <v>0</v>
      </c>
      <c r="L39" s="215">
        <v>705.7</v>
      </c>
      <c r="M39" s="215">
        <v>423.42</v>
      </c>
      <c r="N39" s="215">
        <v>0</v>
      </c>
      <c r="O39" s="215">
        <v>282.27999999999997</v>
      </c>
      <c r="P39" s="215">
        <v>367</v>
      </c>
      <c r="Q39" s="215">
        <v>367</v>
      </c>
      <c r="R39" s="215">
        <v>0</v>
      </c>
      <c r="S39" s="222">
        <v>56.420000000000016</v>
      </c>
      <c r="T39" s="175">
        <v>0</v>
      </c>
      <c r="U39" s="175">
        <v>0</v>
      </c>
      <c r="V39" s="270"/>
    </row>
    <row r="40" spans="1:22">
      <c r="A40" s="227" t="s">
        <v>131</v>
      </c>
      <c r="B40" s="213">
        <v>933</v>
      </c>
      <c r="C40" s="215">
        <v>0.15</v>
      </c>
      <c r="D40" s="213">
        <v>140</v>
      </c>
      <c r="E40" s="220">
        <v>64</v>
      </c>
      <c r="F40" s="220">
        <v>76</v>
      </c>
      <c r="G40" s="212">
        <v>0.6</v>
      </c>
      <c r="H40" s="212">
        <v>0.4</v>
      </c>
      <c r="I40" s="221">
        <v>0.4</v>
      </c>
      <c r="J40" s="221">
        <v>0.6</v>
      </c>
      <c r="K40" s="221"/>
      <c r="L40" s="215">
        <v>26.799999999999997</v>
      </c>
      <c r="M40" s="215">
        <v>14.98</v>
      </c>
      <c r="N40" s="215">
        <v>5.3899999999999988</v>
      </c>
      <c r="O40" s="215">
        <v>6.43</v>
      </c>
      <c r="P40" s="215">
        <v>17</v>
      </c>
      <c r="Q40" s="215">
        <v>13</v>
      </c>
      <c r="R40" s="215">
        <v>4</v>
      </c>
      <c r="S40" s="222">
        <v>1.98</v>
      </c>
      <c r="T40" s="175">
        <v>1.54</v>
      </c>
      <c r="U40" s="175">
        <v>-0.15000000000000124</v>
      </c>
      <c r="V40" s="270"/>
    </row>
    <row r="41" spans="1:22">
      <c r="A41" s="227" t="s">
        <v>132</v>
      </c>
      <c r="B41" s="213">
        <v>23149</v>
      </c>
      <c r="C41" s="215">
        <v>0.15</v>
      </c>
      <c r="D41" s="213">
        <v>3472</v>
      </c>
      <c r="E41" s="220">
        <v>1591</v>
      </c>
      <c r="F41" s="220">
        <v>1878</v>
      </c>
      <c r="G41" s="212">
        <v>0.6</v>
      </c>
      <c r="H41" s="212">
        <v>0.4</v>
      </c>
      <c r="I41" s="221">
        <v>0.75</v>
      </c>
      <c r="J41" s="221">
        <v>0</v>
      </c>
      <c r="K41" s="221">
        <v>0.25</v>
      </c>
      <c r="L41" s="215">
        <v>665.1</v>
      </c>
      <c r="M41" s="215">
        <v>370.09000000000003</v>
      </c>
      <c r="N41" s="215">
        <v>228.5</v>
      </c>
      <c r="O41" s="215">
        <v>66.510000000000005</v>
      </c>
      <c r="P41" s="215">
        <v>477</v>
      </c>
      <c r="Q41" s="215">
        <v>318</v>
      </c>
      <c r="R41" s="215">
        <v>159</v>
      </c>
      <c r="S41" s="222">
        <v>52.09</v>
      </c>
      <c r="T41" s="175">
        <v>68.900000000000006</v>
      </c>
      <c r="U41" s="175">
        <v>0.59999999999999432</v>
      </c>
      <c r="V41" s="270"/>
    </row>
    <row r="42" spans="1:22">
      <c r="A42" s="228" t="s">
        <v>133</v>
      </c>
      <c r="B42" s="213">
        <v>20000</v>
      </c>
      <c r="C42" s="215">
        <v>0.15</v>
      </c>
      <c r="D42" s="213">
        <v>3000</v>
      </c>
      <c r="E42" s="220">
        <v>1374</v>
      </c>
      <c r="F42" s="220">
        <v>1624</v>
      </c>
      <c r="G42" s="212">
        <v>0.6</v>
      </c>
      <c r="H42" s="212">
        <v>0.4</v>
      </c>
      <c r="I42" s="221">
        <v>0.75</v>
      </c>
      <c r="J42" s="221">
        <v>0</v>
      </c>
      <c r="K42" s="221">
        <v>0.25</v>
      </c>
      <c r="L42" s="215">
        <v>574.6</v>
      </c>
      <c r="M42" s="215">
        <v>329.48</v>
      </c>
      <c r="N42" s="215">
        <v>187.65999999999997</v>
      </c>
      <c r="O42" s="215">
        <v>57.46</v>
      </c>
      <c r="P42" s="215">
        <v>453</v>
      </c>
      <c r="Q42" s="215">
        <v>302</v>
      </c>
      <c r="R42" s="215">
        <v>151</v>
      </c>
      <c r="S42" s="222">
        <v>27.48</v>
      </c>
      <c r="T42" s="175">
        <v>65.44</v>
      </c>
      <c r="U42" s="175">
        <v>-28.78000000000003</v>
      </c>
      <c r="V42" s="270"/>
    </row>
    <row r="43" spans="1:22">
      <c r="A43" s="227" t="s">
        <v>134</v>
      </c>
      <c r="B43" s="213">
        <v>7267</v>
      </c>
      <c r="C43" s="215">
        <v>0.15</v>
      </c>
      <c r="D43" s="213">
        <v>1090</v>
      </c>
      <c r="E43" s="220">
        <v>499</v>
      </c>
      <c r="F43" s="220">
        <v>590</v>
      </c>
      <c r="G43" s="212">
        <v>0.8</v>
      </c>
      <c r="H43" s="212">
        <v>0.2</v>
      </c>
      <c r="I43" s="221">
        <v>0.7</v>
      </c>
      <c r="J43" s="221">
        <v>0</v>
      </c>
      <c r="K43" s="221">
        <v>0.3</v>
      </c>
      <c r="L43" s="215">
        <v>208.70000000000002</v>
      </c>
      <c r="M43" s="215">
        <v>156.97</v>
      </c>
      <c r="N43" s="215">
        <v>39.210000000000008</v>
      </c>
      <c r="O43" s="215">
        <v>12.52</v>
      </c>
      <c r="P43" s="215">
        <v>163</v>
      </c>
      <c r="Q43" s="215">
        <v>139</v>
      </c>
      <c r="R43" s="215">
        <v>24</v>
      </c>
      <c r="S43" s="222">
        <v>17.97</v>
      </c>
      <c r="T43" s="175">
        <v>10.55</v>
      </c>
      <c r="U43" s="175">
        <v>4.6600000000000072</v>
      </c>
      <c r="V43" s="270"/>
    </row>
    <row r="44" spans="1:22">
      <c r="A44" s="227" t="s">
        <v>135</v>
      </c>
      <c r="B44" s="213">
        <v>10578</v>
      </c>
      <c r="C44" s="215">
        <v>0.15</v>
      </c>
      <c r="D44" s="213">
        <v>1587</v>
      </c>
      <c r="E44" s="220">
        <v>727</v>
      </c>
      <c r="F44" s="220">
        <v>859</v>
      </c>
      <c r="G44" s="212">
        <v>0.6</v>
      </c>
      <c r="H44" s="212">
        <v>0.4</v>
      </c>
      <c r="I44" s="221">
        <v>0.7</v>
      </c>
      <c r="J44" s="221">
        <v>0</v>
      </c>
      <c r="K44" s="221">
        <v>0.3</v>
      </c>
      <c r="L44" s="215">
        <v>304</v>
      </c>
      <c r="M44" s="215">
        <v>172.96</v>
      </c>
      <c r="N44" s="215">
        <v>94.56</v>
      </c>
      <c r="O44" s="215">
        <v>36.479999999999997</v>
      </c>
      <c r="P44" s="215">
        <v>229</v>
      </c>
      <c r="Q44" s="215">
        <v>156</v>
      </c>
      <c r="R44" s="215">
        <v>73</v>
      </c>
      <c r="S44" s="222">
        <v>16.96</v>
      </c>
      <c r="T44" s="175">
        <v>31.52</v>
      </c>
      <c r="U44" s="175">
        <v>-9.9599999999999973</v>
      </c>
      <c r="V44" s="270"/>
    </row>
    <row r="45" spans="1:22">
      <c r="A45" s="228" t="s">
        <v>136</v>
      </c>
      <c r="B45" s="213">
        <v>17648</v>
      </c>
      <c r="C45" s="215">
        <v>0.15</v>
      </c>
      <c r="D45" s="213">
        <v>2647</v>
      </c>
      <c r="E45" s="220">
        <v>1213</v>
      </c>
      <c r="F45" s="220">
        <v>1432</v>
      </c>
      <c r="G45" s="212">
        <v>0.6</v>
      </c>
      <c r="H45" s="212">
        <v>0.4</v>
      </c>
      <c r="I45" s="221">
        <v>0.7</v>
      </c>
      <c r="J45" s="221">
        <v>0</v>
      </c>
      <c r="K45" s="221">
        <v>0.3</v>
      </c>
      <c r="L45" s="215">
        <v>507.1</v>
      </c>
      <c r="M45" s="215">
        <v>284.14999999999998</v>
      </c>
      <c r="N45" s="215">
        <v>162.1</v>
      </c>
      <c r="O45" s="215">
        <v>60.85</v>
      </c>
      <c r="P45" s="215">
        <v>364</v>
      </c>
      <c r="Q45" s="215">
        <v>248</v>
      </c>
      <c r="R45" s="215">
        <v>116</v>
      </c>
      <c r="S45" s="222">
        <v>36.15</v>
      </c>
      <c r="T45" s="175">
        <v>50.07</v>
      </c>
      <c r="U45" s="175">
        <v>-3.970000000000006</v>
      </c>
      <c r="V45" s="270"/>
    </row>
    <row r="46" spans="1:22">
      <c r="A46" s="227" t="s">
        <v>137</v>
      </c>
      <c r="B46" s="213">
        <v>19903</v>
      </c>
      <c r="C46" s="215">
        <v>0.3</v>
      </c>
      <c r="D46" s="213">
        <v>5971</v>
      </c>
      <c r="E46" s="220">
        <v>2736</v>
      </c>
      <c r="F46" s="220">
        <v>3231</v>
      </c>
      <c r="G46" s="212">
        <v>0.8</v>
      </c>
      <c r="H46" s="212">
        <v>0.2</v>
      </c>
      <c r="I46" s="221">
        <v>0.8</v>
      </c>
      <c r="J46" s="221">
        <v>0</v>
      </c>
      <c r="K46" s="221">
        <v>0.2</v>
      </c>
      <c r="L46" s="215">
        <v>1143.9000000000001</v>
      </c>
      <c r="M46" s="215">
        <v>863.61</v>
      </c>
      <c r="N46" s="215">
        <v>234.53000000000003</v>
      </c>
      <c r="O46" s="215">
        <v>45.76</v>
      </c>
      <c r="P46" s="215">
        <v>925</v>
      </c>
      <c r="Q46" s="215">
        <v>771</v>
      </c>
      <c r="R46" s="215">
        <v>154</v>
      </c>
      <c r="S46" s="222">
        <v>92.61</v>
      </c>
      <c r="T46" s="175">
        <v>66.69</v>
      </c>
      <c r="U46" s="175">
        <v>13.840000000000032</v>
      </c>
      <c r="V46" s="270"/>
    </row>
    <row r="47" spans="1:22">
      <c r="A47" s="228" t="s">
        <v>138</v>
      </c>
      <c r="B47" s="213">
        <v>25625</v>
      </c>
      <c r="C47" s="215">
        <v>0.15</v>
      </c>
      <c r="D47" s="213">
        <v>3844</v>
      </c>
      <c r="E47" s="220">
        <v>1761</v>
      </c>
      <c r="F47" s="220">
        <v>2080</v>
      </c>
      <c r="G47" s="212">
        <v>0.8</v>
      </c>
      <c r="H47" s="212">
        <v>0.2</v>
      </c>
      <c r="I47" s="221">
        <v>0.75</v>
      </c>
      <c r="J47" s="221">
        <v>0</v>
      </c>
      <c r="K47" s="221">
        <v>0.25</v>
      </c>
      <c r="L47" s="215">
        <v>736.31000000000006</v>
      </c>
      <c r="M47" s="215">
        <v>562.58000000000004</v>
      </c>
      <c r="N47" s="215">
        <v>136.90999999999997</v>
      </c>
      <c r="O47" s="215">
        <v>36.82</v>
      </c>
      <c r="P47" s="215">
        <v>612</v>
      </c>
      <c r="Q47" s="215">
        <v>515</v>
      </c>
      <c r="R47" s="215">
        <v>97</v>
      </c>
      <c r="S47" s="222">
        <v>47.58</v>
      </c>
      <c r="T47" s="175">
        <v>41.77</v>
      </c>
      <c r="U47" s="175">
        <v>-1.860000000000035</v>
      </c>
      <c r="V47" s="270"/>
    </row>
    <row r="48" spans="1:22">
      <c r="A48" s="229" t="s">
        <v>139</v>
      </c>
      <c r="B48" s="224">
        <v>137717</v>
      </c>
      <c r="C48" s="219"/>
      <c r="D48" s="224">
        <v>35298</v>
      </c>
      <c r="E48" s="224">
        <v>17201</v>
      </c>
      <c r="F48" s="224">
        <v>18074</v>
      </c>
      <c r="G48" s="219"/>
      <c r="H48" s="219"/>
      <c r="I48" s="219"/>
      <c r="J48" s="219"/>
      <c r="K48" s="219"/>
      <c r="L48" s="225">
        <v>6967.7000000000007</v>
      </c>
      <c r="M48" s="225">
        <v>4741.0200000000004</v>
      </c>
      <c r="N48" s="225">
        <v>1650.6000000000001</v>
      </c>
      <c r="O48" s="225">
        <v>576.07999999999993</v>
      </c>
      <c r="P48" s="225">
        <v>5508</v>
      </c>
      <c r="Q48" s="225">
        <v>4280</v>
      </c>
      <c r="R48" s="225">
        <v>1228</v>
      </c>
      <c r="S48" s="225">
        <v>461.02</v>
      </c>
      <c r="T48" s="274">
        <v>530.83999999999992</v>
      </c>
      <c r="U48" s="274">
        <v>-108.24000000000001</v>
      </c>
      <c r="V48" s="225"/>
    </row>
    <row r="49" spans="1:22">
      <c r="A49" s="229" t="s">
        <v>102</v>
      </c>
      <c r="B49" s="224">
        <v>18151</v>
      </c>
      <c r="C49" s="219"/>
      <c r="D49" s="224">
        <v>2723</v>
      </c>
      <c r="E49" s="224">
        <v>1248</v>
      </c>
      <c r="F49" s="224">
        <v>1473</v>
      </c>
      <c r="G49" s="219"/>
      <c r="H49" s="219"/>
      <c r="I49" s="219"/>
      <c r="J49" s="219"/>
      <c r="K49" s="219"/>
      <c r="L49" s="225">
        <v>521.70000000000005</v>
      </c>
      <c r="M49" s="225">
        <v>312.20999999999998</v>
      </c>
      <c r="N49" s="225">
        <v>3.55</v>
      </c>
      <c r="O49" s="225">
        <v>205.94</v>
      </c>
      <c r="P49" s="225">
        <v>266</v>
      </c>
      <c r="Q49" s="225">
        <v>264</v>
      </c>
      <c r="R49" s="225">
        <v>2</v>
      </c>
      <c r="S49" s="225">
        <v>48.209999999999994</v>
      </c>
      <c r="T49" s="274">
        <v>0.87</v>
      </c>
      <c r="U49" s="274">
        <v>0.67999999999999983</v>
      </c>
      <c r="V49" s="225"/>
    </row>
    <row r="50" spans="1:22">
      <c r="A50" s="228" t="s">
        <v>140</v>
      </c>
      <c r="B50" s="213">
        <v>17558</v>
      </c>
      <c r="C50" s="215">
        <v>0.15</v>
      </c>
      <c r="D50" s="213">
        <v>2634</v>
      </c>
      <c r="E50" s="220">
        <v>1207</v>
      </c>
      <c r="F50" s="220">
        <v>1425</v>
      </c>
      <c r="G50" s="212">
        <v>0.6</v>
      </c>
      <c r="H50" s="212">
        <v>0.4</v>
      </c>
      <c r="I50" s="221">
        <v>0</v>
      </c>
      <c r="J50" s="221">
        <v>1</v>
      </c>
      <c r="K50" s="221">
        <v>0</v>
      </c>
      <c r="L50" s="215">
        <v>504.6</v>
      </c>
      <c r="M50" s="215">
        <v>302.76</v>
      </c>
      <c r="N50" s="215">
        <v>0</v>
      </c>
      <c r="O50" s="215">
        <v>201.84</v>
      </c>
      <c r="P50" s="215">
        <v>256</v>
      </c>
      <c r="Q50" s="215">
        <v>256</v>
      </c>
      <c r="R50" s="215">
        <v>0</v>
      </c>
      <c r="S50" s="222">
        <v>46.759999999999991</v>
      </c>
      <c r="T50" s="175">
        <v>0</v>
      </c>
      <c r="U50" s="175">
        <v>0</v>
      </c>
      <c r="V50" s="270"/>
    </row>
    <row r="51" spans="1:22">
      <c r="A51" s="226" t="s">
        <v>141</v>
      </c>
      <c r="B51" s="213">
        <v>593</v>
      </c>
      <c r="C51" s="215">
        <v>0.15</v>
      </c>
      <c r="D51" s="213">
        <v>89</v>
      </c>
      <c r="E51" s="220">
        <v>41</v>
      </c>
      <c r="F51" s="220">
        <v>48</v>
      </c>
      <c r="G51" s="212">
        <v>0.6</v>
      </c>
      <c r="H51" s="212">
        <v>0.4</v>
      </c>
      <c r="I51" s="221">
        <v>0.4</v>
      </c>
      <c r="J51" s="221">
        <v>0.6</v>
      </c>
      <c r="K51" s="221"/>
      <c r="L51" s="215">
        <v>17.100000000000001</v>
      </c>
      <c r="M51" s="215">
        <v>9.4499999999999993</v>
      </c>
      <c r="N51" s="215">
        <v>3.55</v>
      </c>
      <c r="O51" s="215">
        <v>4.0999999999999996</v>
      </c>
      <c r="P51" s="215">
        <v>10</v>
      </c>
      <c r="Q51" s="215">
        <v>8</v>
      </c>
      <c r="R51" s="215">
        <v>2</v>
      </c>
      <c r="S51" s="222">
        <v>1.45</v>
      </c>
      <c r="T51" s="175">
        <v>0.87</v>
      </c>
      <c r="U51" s="175">
        <v>0.67999999999999983</v>
      </c>
      <c r="V51" s="270"/>
    </row>
    <row r="52" spans="1:22">
      <c r="A52" s="228" t="s">
        <v>300</v>
      </c>
      <c r="B52" s="213">
        <v>21966</v>
      </c>
      <c r="C52" s="215">
        <v>0.15</v>
      </c>
      <c r="D52" s="213">
        <v>3295</v>
      </c>
      <c r="E52" s="220">
        <v>1510</v>
      </c>
      <c r="F52" s="220">
        <v>1783</v>
      </c>
      <c r="G52" s="212">
        <v>0.6</v>
      </c>
      <c r="H52" s="212">
        <v>0.4</v>
      </c>
      <c r="I52" s="221">
        <v>0.75</v>
      </c>
      <c r="J52" s="221">
        <v>0</v>
      </c>
      <c r="K52" s="221">
        <v>0.25</v>
      </c>
      <c r="L52" s="215">
        <v>631.29999999999995</v>
      </c>
      <c r="M52" s="215">
        <v>360.63</v>
      </c>
      <c r="N52" s="215">
        <v>207.53999999999996</v>
      </c>
      <c r="O52" s="215">
        <v>63.13</v>
      </c>
      <c r="P52" s="215">
        <v>492</v>
      </c>
      <c r="Q52" s="215">
        <v>328</v>
      </c>
      <c r="R52" s="215">
        <v>164</v>
      </c>
      <c r="S52" s="222">
        <v>32.630000000000003</v>
      </c>
      <c r="T52" s="175">
        <v>70.87</v>
      </c>
      <c r="U52" s="175">
        <v>-27.330000000000041</v>
      </c>
      <c r="V52" s="270"/>
    </row>
    <row r="53" spans="1:22">
      <c r="A53" s="227" t="s">
        <v>143</v>
      </c>
      <c r="B53" s="213">
        <v>14950</v>
      </c>
      <c r="C53" s="215">
        <v>0.3</v>
      </c>
      <c r="D53" s="213">
        <v>4485</v>
      </c>
      <c r="E53" s="220">
        <v>2219</v>
      </c>
      <c r="F53" s="220">
        <v>2263</v>
      </c>
      <c r="G53" s="212">
        <v>0.8</v>
      </c>
      <c r="H53" s="212">
        <v>0.2</v>
      </c>
      <c r="I53" s="221">
        <v>0.8</v>
      </c>
      <c r="J53" s="221">
        <v>0</v>
      </c>
      <c r="K53" s="221">
        <v>0.2</v>
      </c>
      <c r="L53" s="215">
        <v>892</v>
      </c>
      <c r="M53" s="215">
        <v>678.72</v>
      </c>
      <c r="N53" s="215">
        <v>177.60000000000002</v>
      </c>
      <c r="O53" s="215">
        <v>35.68</v>
      </c>
      <c r="P53" s="215">
        <v>739</v>
      </c>
      <c r="Q53" s="215">
        <v>616</v>
      </c>
      <c r="R53" s="215">
        <v>123</v>
      </c>
      <c r="S53" s="222">
        <v>62.72</v>
      </c>
      <c r="T53" s="175">
        <v>53.31</v>
      </c>
      <c r="U53" s="175">
        <v>1.2900000000000205</v>
      </c>
      <c r="V53" s="270"/>
    </row>
    <row r="54" spans="1:22">
      <c r="A54" s="228" t="s">
        <v>144</v>
      </c>
      <c r="B54" s="213">
        <v>21467</v>
      </c>
      <c r="C54" s="215">
        <v>0.3</v>
      </c>
      <c r="D54" s="213">
        <v>6440</v>
      </c>
      <c r="E54" s="220">
        <v>2991</v>
      </c>
      <c r="F54" s="220">
        <v>3444</v>
      </c>
      <c r="G54" s="212">
        <v>0.8</v>
      </c>
      <c r="H54" s="212">
        <v>0.2</v>
      </c>
      <c r="I54" s="221">
        <v>0.8</v>
      </c>
      <c r="J54" s="221">
        <v>0</v>
      </c>
      <c r="K54" s="221">
        <v>0.2</v>
      </c>
      <c r="L54" s="215">
        <v>1241.7</v>
      </c>
      <c r="M54" s="215">
        <v>939.98</v>
      </c>
      <c r="N54" s="215">
        <v>252.05</v>
      </c>
      <c r="O54" s="215">
        <v>49.67</v>
      </c>
      <c r="P54" s="215">
        <v>1013</v>
      </c>
      <c r="Q54" s="215">
        <v>844</v>
      </c>
      <c r="R54" s="215">
        <v>169</v>
      </c>
      <c r="S54" s="222">
        <v>95.98</v>
      </c>
      <c r="T54" s="175">
        <v>73.069999999999993</v>
      </c>
      <c r="U54" s="175">
        <v>9.9800000000000182</v>
      </c>
      <c r="V54" s="270"/>
    </row>
    <row r="55" spans="1:22">
      <c r="A55" s="228" t="s">
        <v>145</v>
      </c>
      <c r="B55" s="213">
        <v>15432</v>
      </c>
      <c r="C55" s="215">
        <v>0.3</v>
      </c>
      <c r="D55" s="213">
        <v>4630</v>
      </c>
      <c r="E55" s="220">
        <v>2121</v>
      </c>
      <c r="F55" s="220">
        <v>2506</v>
      </c>
      <c r="G55" s="212">
        <v>0.6</v>
      </c>
      <c r="H55" s="212">
        <v>0.4</v>
      </c>
      <c r="I55" s="221">
        <v>0.8</v>
      </c>
      <c r="J55" s="221">
        <v>0</v>
      </c>
      <c r="K55" s="221">
        <v>0.2</v>
      </c>
      <c r="L55" s="215">
        <v>886.90000000000009</v>
      </c>
      <c r="M55" s="215">
        <v>505.29</v>
      </c>
      <c r="N55" s="215">
        <v>310.65999999999997</v>
      </c>
      <c r="O55" s="215">
        <v>70.95</v>
      </c>
      <c r="P55" s="215">
        <v>701</v>
      </c>
      <c r="Q55" s="215">
        <v>457</v>
      </c>
      <c r="R55" s="215">
        <v>244</v>
      </c>
      <c r="S55" s="222">
        <v>48.29</v>
      </c>
      <c r="T55" s="175">
        <v>105.39</v>
      </c>
      <c r="U55" s="175">
        <v>-38.730000000000032</v>
      </c>
      <c r="V55" s="270"/>
    </row>
    <row r="56" spans="1:22">
      <c r="A56" s="227" t="s">
        <v>146</v>
      </c>
      <c r="B56" s="213">
        <v>16948</v>
      </c>
      <c r="C56" s="215">
        <v>0.3</v>
      </c>
      <c r="D56" s="213">
        <v>5084</v>
      </c>
      <c r="E56" s="220">
        <v>2329</v>
      </c>
      <c r="F56" s="220">
        <v>2751</v>
      </c>
      <c r="G56" s="212">
        <v>0.6</v>
      </c>
      <c r="H56" s="212">
        <v>0.4</v>
      </c>
      <c r="I56" s="221">
        <v>0.8</v>
      </c>
      <c r="J56" s="221">
        <v>0</v>
      </c>
      <c r="K56" s="221">
        <v>0.2</v>
      </c>
      <c r="L56" s="215">
        <v>973.8</v>
      </c>
      <c r="M56" s="215">
        <v>559.52</v>
      </c>
      <c r="N56" s="215">
        <v>336.38</v>
      </c>
      <c r="O56" s="215">
        <v>77.900000000000006</v>
      </c>
      <c r="P56" s="215">
        <v>789</v>
      </c>
      <c r="Q56" s="215">
        <v>515</v>
      </c>
      <c r="R56" s="215">
        <v>274</v>
      </c>
      <c r="S56" s="222">
        <v>44.52</v>
      </c>
      <c r="T56" s="175">
        <v>118.74</v>
      </c>
      <c r="U56" s="175">
        <v>-56.36</v>
      </c>
      <c r="V56" s="270"/>
    </row>
    <row r="57" spans="1:22">
      <c r="A57" s="227" t="s">
        <v>147</v>
      </c>
      <c r="B57" s="213">
        <v>8927</v>
      </c>
      <c r="C57" s="215">
        <v>0.3</v>
      </c>
      <c r="D57" s="213">
        <v>2678</v>
      </c>
      <c r="E57" s="220">
        <v>1602</v>
      </c>
      <c r="F57" s="220">
        <v>1075</v>
      </c>
      <c r="G57" s="212">
        <v>0.8</v>
      </c>
      <c r="H57" s="212">
        <v>0.2</v>
      </c>
      <c r="I57" s="221">
        <v>0.8</v>
      </c>
      <c r="J57" s="221">
        <v>0</v>
      </c>
      <c r="K57" s="221">
        <v>0.2</v>
      </c>
      <c r="L57" s="215">
        <v>588.1</v>
      </c>
      <c r="M57" s="215">
        <v>439.57</v>
      </c>
      <c r="N57" s="215">
        <v>125.01000000000002</v>
      </c>
      <c r="O57" s="215">
        <v>23.52</v>
      </c>
      <c r="P57" s="215">
        <v>461</v>
      </c>
      <c r="Q57" s="215">
        <v>384</v>
      </c>
      <c r="R57" s="215">
        <v>77</v>
      </c>
      <c r="S57" s="222">
        <v>55.57</v>
      </c>
      <c r="T57" s="175">
        <v>33.200000000000003</v>
      </c>
      <c r="U57" s="175">
        <v>14.810000000000016</v>
      </c>
      <c r="V57" s="270"/>
    </row>
    <row r="58" spans="1:22">
      <c r="A58" s="228" t="s">
        <v>148</v>
      </c>
      <c r="B58" s="213">
        <v>12167</v>
      </c>
      <c r="C58" s="215">
        <v>0.3</v>
      </c>
      <c r="D58" s="213">
        <v>3650</v>
      </c>
      <c r="E58" s="220">
        <v>1807</v>
      </c>
      <c r="F58" s="220">
        <v>1841</v>
      </c>
      <c r="G58" s="212">
        <v>0.8</v>
      </c>
      <c r="H58" s="212">
        <v>0.2</v>
      </c>
      <c r="I58" s="221">
        <v>0.8</v>
      </c>
      <c r="J58" s="221">
        <v>0</v>
      </c>
      <c r="K58" s="221">
        <v>0.2</v>
      </c>
      <c r="L58" s="215">
        <v>726.2</v>
      </c>
      <c r="M58" s="215">
        <v>555.96</v>
      </c>
      <c r="N58" s="215">
        <v>141.19000000000003</v>
      </c>
      <c r="O58" s="215">
        <v>29.05</v>
      </c>
      <c r="P58" s="215">
        <v>613</v>
      </c>
      <c r="Q58" s="215">
        <v>511</v>
      </c>
      <c r="R58" s="215">
        <v>102</v>
      </c>
      <c r="S58" s="222">
        <v>44.96</v>
      </c>
      <c r="T58" s="175">
        <v>44.19</v>
      </c>
      <c r="U58" s="175">
        <v>-4.9999999999999716</v>
      </c>
      <c r="V58" s="270"/>
    </row>
    <row r="59" spans="1:22">
      <c r="A59" s="228" t="s">
        <v>149</v>
      </c>
      <c r="B59" s="213">
        <v>3046</v>
      </c>
      <c r="C59" s="215">
        <v>0.3</v>
      </c>
      <c r="D59" s="213">
        <v>914</v>
      </c>
      <c r="E59" s="220">
        <v>586</v>
      </c>
      <c r="F59" s="220">
        <v>328</v>
      </c>
      <c r="G59" s="212">
        <v>0.8</v>
      </c>
      <c r="H59" s="212">
        <v>0.2</v>
      </c>
      <c r="I59" s="221">
        <v>0.8</v>
      </c>
      <c r="J59" s="221">
        <v>0</v>
      </c>
      <c r="K59" s="221">
        <v>0.2</v>
      </c>
      <c r="L59" s="215">
        <v>208.6</v>
      </c>
      <c r="M59" s="215">
        <v>160.13</v>
      </c>
      <c r="N59" s="215">
        <v>40.129999999999995</v>
      </c>
      <c r="O59" s="215">
        <v>8.34</v>
      </c>
      <c r="P59" s="215">
        <v>178</v>
      </c>
      <c r="Q59" s="215">
        <v>148</v>
      </c>
      <c r="R59" s="215">
        <v>30</v>
      </c>
      <c r="S59" s="222">
        <v>12.13</v>
      </c>
      <c r="T59" s="175">
        <v>12.78</v>
      </c>
      <c r="U59" s="175">
        <v>-2.6500000000000039</v>
      </c>
      <c r="V59" s="270"/>
    </row>
    <row r="60" spans="1:22">
      <c r="A60" s="227" t="s">
        <v>150</v>
      </c>
      <c r="B60" s="213">
        <v>4663</v>
      </c>
      <c r="C60" s="215">
        <v>0.3</v>
      </c>
      <c r="D60" s="213">
        <v>1399</v>
      </c>
      <c r="E60" s="220">
        <v>788</v>
      </c>
      <c r="F60" s="220">
        <v>610</v>
      </c>
      <c r="G60" s="212">
        <v>0.8</v>
      </c>
      <c r="H60" s="212">
        <v>0.2</v>
      </c>
      <c r="I60" s="221">
        <v>0.8</v>
      </c>
      <c r="J60" s="221">
        <v>0</v>
      </c>
      <c r="K60" s="221">
        <v>0.2</v>
      </c>
      <c r="L60" s="215">
        <v>297.39999999999998</v>
      </c>
      <c r="M60" s="215">
        <v>229.01</v>
      </c>
      <c r="N60" s="215">
        <v>56.489999999999981</v>
      </c>
      <c r="O60" s="215">
        <v>11.9</v>
      </c>
      <c r="P60" s="215">
        <v>256</v>
      </c>
      <c r="Q60" s="215">
        <v>213</v>
      </c>
      <c r="R60" s="215">
        <v>43</v>
      </c>
      <c r="S60" s="222">
        <v>16.010000000000002</v>
      </c>
      <c r="T60" s="175">
        <v>18.420000000000002</v>
      </c>
      <c r="U60" s="175">
        <v>-4.930000000000021</v>
      </c>
      <c r="V60" s="270"/>
    </row>
    <row r="61" spans="1:22">
      <c r="A61" s="229" t="s">
        <v>151</v>
      </c>
      <c r="B61" s="224">
        <v>87920</v>
      </c>
      <c r="C61" s="219"/>
      <c r="D61" s="224">
        <v>15642</v>
      </c>
      <c r="E61" s="224">
        <v>7174</v>
      </c>
      <c r="F61" s="224">
        <v>8456</v>
      </c>
      <c r="G61" s="219"/>
      <c r="H61" s="219"/>
      <c r="I61" s="219"/>
      <c r="J61" s="219"/>
      <c r="K61" s="219"/>
      <c r="L61" s="225">
        <v>2997.7999999999997</v>
      </c>
      <c r="M61" s="225">
        <v>1895.0599999999995</v>
      </c>
      <c r="N61" s="225">
        <v>661.17000000000007</v>
      </c>
      <c r="O61" s="225">
        <v>441.57</v>
      </c>
      <c r="P61" s="225">
        <v>2214</v>
      </c>
      <c r="Q61" s="225">
        <v>1726</v>
      </c>
      <c r="R61" s="225">
        <v>488</v>
      </c>
      <c r="S61" s="225">
        <v>169.05999999999995</v>
      </c>
      <c r="T61" s="274">
        <v>211.5</v>
      </c>
      <c r="U61" s="274">
        <v>-38.329999999999963</v>
      </c>
      <c r="V61" s="225"/>
    </row>
    <row r="62" spans="1:22">
      <c r="A62" s="229" t="s">
        <v>102</v>
      </c>
      <c r="B62" s="224">
        <v>24609</v>
      </c>
      <c r="C62" s="219"/>
      <c r="D62" s="224">
        <v>3692</v>
      </c>
      <c r="E62" s="224">
        <v>1700</v>
      </c>
      <c r="F62" s="224">
        <v>1989</v>
      </c>
      <c r="G62" s="219"/>
      <c r="H62" s="219"/>
      <c r="I62" s="219"/>
      <c r="J62" s="219"/>
      <c r="K62" s="219"/>
      <c r="L62" s="225">
        <v>708.9</v>
      </c>
      <c r="M62" s="225">
        <v>404.98999999999995</v>
      </c>
      <c r="N62" s="225">
        <v>61.82</v>
      </c>
      <c r="O62" s="225">
        <v>242.09</v>
      </c>
      <c r="P62" s="225">
        <v>389</v>
      </c>
      <c r="Q62" s="225">
        <v>364</v>
      </c>
      <c r="R62" s="225">
        <v>25</v>
      </c>
      <c r="S62" s="225">
        <v>40.989999999999981</v>
      </c>
      <c r="T62" s="274">
        <v>11.09</v>
      </c>
      <c r="U62" s="274">
        <v>25.729999999999997</v>
      </c>
      <c r="V62" s="225"/>
    </row>
    <row r="63" spans="1:22">
      <c r="A63" s="228" t="s">
        <v>152</v>
      </c>
      <c r="B63" s="213">
        <v>16317</v>
      </c>
      <c r="C63" s="215">
        <v>0.15</v>
      </c>
      <c r="D63" s="213">
        <v>2448</v>
      </c>
      <c r="E63" s="220">
        <v>1122</v>
      </c>
      <c r="F63" s="220">
        <v>1324</v>
      </c>
      <c r="G63" s="212">
        <v>0.6</v>
      </c>
      <c r="H63" s="212">
        <v>0.4</v>
      </c>
      <c r="I63" s="221">
        <v>0</v>
      </c>
      <c r="J63" s="221">
        <v>1</v>
      </c>
      <c r="K63" s="221">
        <v>0</v>
      </c>
      <c r="L63" s="215">
        <v>469</v>
      </c>
      <c r="M63" s="215">
        <v>281.39999999999998</v>
      </c>
      <c r="N63" s="215">
        <v>0</v>
      </c>
      <c r="O63" s="215">
        <v>187.6</v>
      </c>
      <c r="P63" s="215">
        <v>277</v>
      </c>
      <c r="Q63" s="215">
        <v>277</v>
      </c>
      <c r="R63" s="215">
        <v>0</v>
      </c>
      <c r="S63" s="222">
        <v>4.3999999999999773</v>
      </c>
      <c r="T63" s="175">
        <v>0</v>
      </c>
      <c r="U63" s="175">
        <v>0</v>
      </c>
      <c r="V63" s="270"/>
    </row>
    <row r="64" spans="1:22">
      <c r="A64" s="228" t="s">
        <v>153</v>
      </c>
      <c r="B64" s="213">
        <v>2895</v>
      </c>
      <c r="C64" s="215">
        <v>0.15</v>
      </c>
      <c r="D64" s="213">
        <v>434</v>
      </c>
      <c r="E64" s="220">
        <v>199</v>
      </c>
      <c r="F64" s="220">
        <v>235</v>
      </c>
      <c r="G64" s="212">
        <v>0.6</v>
      </c>
      <c r="H64" s="212">
        <v>0.4</v>
      </c>
      <c r="I64" s="221">
        <v>0.4</v>
      </c>
      <c r="J64" s="221">
        <v>0.6</v>
      </c>
      <c r="K64" s="221"/>
      <c r="L64" s="215">
        <v>83.199999999999989</v>
      </c>
      <c r="M64" s="215">
        <v>46.019999999999996</v>
      </c>
      <c r="N64" s="215">
        <v>17.21</v>
      </c>
      <c r="O64" s="215">
        <v>19.97</v>
      </c>
      <c r="P64" s="215">
        <v>49</v>
      </c>
      <c r="Q64" s="215">
        <v>39</v>
      </c>
      <c r="R64" s="215">
        <v>10</v>
      </c>
      <c r="S64" s="222">
        <v>7.02</v>
      </c>
      <c r="T64" s="175">
        <v>4.46</v>
      </c>
      <c r="U64" s="175">
        <v>2.7500000000000009</v>
      </c>
      <c r="V64" s="270"/>
    </row>
    <row r="65" spans="1:22">
      <c r="A65" s="228" t="s">
        <v>154</v>
      </c>
      <c r="B65" s="213">
        <v>4557</v>
      </c>
      <c r="C65" s="215">
        <v>0.15</v>
      </c>
      <c r="D65" s="213">
        <v>684</v>
      </c>
      <c r="E65" s="220">
        <v>313</v>
      </c>
      <c r="F65" s="220">
        <v>370</v>
      </c>
      <c r="G65" s="212">
        <v>0.6</v>
      </c>
      <c r="H65" s="212">
        <v>0.4</v>
      </c>
      <c r="I65" s="221">
        <v>0.4</v>
      </c>
      <c r="J65" s="221">
        <v>0.6</v>
      </c>
      <c r="K65" s="221"/>
      <c r="L65" s="215">
        <v>130.9</v>
      </c>
      <c r="M65" s="215">
        <v>62.620000000000005</v>
      </c>
      <c r="N65" s="215">
        <v>36.86</v>
      </c>
      <c r="O65" s="215">
        <v>31.42</v>
      </c>
      <c r="P65" s="215">
        <v>43</v>
      </c>
      <c r="Q65" s="215">
        <v>34</v>
      </c>
      <c r="R65" s="215">
        <v>9</v>
      </c>
      <c r="S65" s="222">
        <v>28.62</v>
      </c>
      <c r="T65" s="175">
        <v>3.89</v>
      </c>
      <c r="U65" s="175">
        <v>23.97</v>
      </c>
      <c r="V65" s="270"/>
    </row>
    <row r="66" spans="1:22">
      <c r="A66" s="228" t="s">
        <v>155</v>
      </c>
      <c r="B66" s="213">
        <v>840</v>
      </c>
      <c r="C66" s="215">
        <v>0.15</v>
      </c>
      <c r="D66" s="213">
        <v>126</v>
      </c>
      <c r="E66" s="220">
        <v>66</v>
      </c>
      <c r="F66" s="220">
        <v>60</v>
      </c>
      <c r="G66" s="212">
        <v>0.6</v>
      </c>
      <c r="H66" s="212">
        <v>0.4</v>
      </c>
      <c r="I66" s="221">
        <v>0.7</v>
      </c>
      <c r="J66" s="221">
        <v>0</v>
      </c>
      <c r="K66" s="221">
        <v>0.3</v>
      </c>
      <c r="L66" s="215">
        <v>25.8</v>
      </c>
      <c r="M66" s="215">
        <v>14.95</v>
      </c>
      <c r="N66" s="215">
        <v>7.75</v>
      </c>
      <c r="O66" s="215">
        <v>3.1</v>
      </c>
      <c r="P66" s="215">
        <v>20</v>
      </c>
      <c r="Q66" s="215">
        <v>14</v>
      </c>
      <c r="R66" s="215">
        <v>6</v>
      </c>
      <c r="S66" s="222">
        <v>0.95</v>
      </c>
      <c r="T66" s="175">
        <v>2.74</v>
      </c>
      <c r="U66" s="175">
        <v>-0.99000000000000021</v>
      </c>
      <c r="V66" s="270"/>
    </row>
    <row r="67" spans="1:22">
      <c r="A67" s="228" t="s">
        <v>156</v>
      </c>
      <c r="B67" s="213">
        <v>9079</v>
      </c>
      <c r="C67" s="215">
        <v>0.15</v>
      </c>
      <c r="D67" s="213">
        <v>1362</v>
      </c>
      <c r="E67" s="220">
        <v>624</v>
      </c>
      <c r="F67" s="220">
        <v>737</v>
      </c>
      <c r="G67" s="212">
        <v>0.6</v>
      </c>
      <c r="H67" s="212">
        <v>0.4</v>
      </c>
      <c r="I67" s="221">
        <v>0.7</v>
      </c>
      <c r="J67" s="221">
        <v>0</v>
      </c>
      <c r="K67" s="221">
        <v>0.3</v>
      </c>
      <c r="L67" s="215">
        <v>260.89999999999998</v>
      </c>
      <c r="M67" s="215">
        <v>149.19999999999999</v>
      </c>
      <c r="N67" s="215">
        <v>80.389999999999986</v>
      </c>
      <c r="O67" s="215">
        <v>31.31</v>
      </c>
      <c r="P67" s="215">
        <v>199</v>
      </c>
      <c r="Q67" s="215">
        <v>136</v>
      </c>
      <c r="R67" s="215">
        <v>63</v>
      </c>
      <c r="S67" s="222">
        <v>13.2</v>
      </c>
      <c r="T67" s="175">
        <v>27.4</v>
      </c>
      <c r="U67" s="175">
        <v>-10.010000000000012</v>
      </c>
      <c r="V67" s="270"/>
    </row>
    <row r="68" spans="1:22">
      <c r="A68" s="228" t="s">
        <v>157</v>
      </c>
      <c r="B68" s="213">
        <v>16352</v>
      </c>
      <c r="C68" s="215">
        <v>0.3</v>
      </c>
      <c r="D68" s="213">
        <v>4906</v>
      </c>
      <c r="E68" s="220">
        <v>2248</v>
      </c>
      <c r="F68" s="220">
        <v>2654</v>
      </c>
      <c r="G68" s="212">
        <v>0.8</v>
      </c>
      <c r="H68" s="212">
        <v>0.2</v>
      </c>
      <c r="I68" s="221">
        <v>0.8</v>
      </c>
      <c r="J68" s="221">
        <v>0</v>
      </c>
      <c r="K68" s="221">
        <v>0.2</v>
      </c>
      <c r="L68" s="215">
        <v>939.80000000000007</v>
      </c>
      <c r="M68" s="215">
        <v>714.01</v>
      </c>
      <c r="N68" s="215">
        <v>188.20000000000005</v>
      </c>
      <c r="O68" s="215">
        <v>37.590000000000003</v>
      </c>
      <c r="P68" s="215">
        <v>775</v>
      </c>
      <c r="Q68" s="215">
        <v>646</v>
      </c>
      <c r="R68" s="215">
        <v>129</v>
      </c>
      <c r="S68" s="222">
        <v>68.010000000000005</v>
      </c>
      <c r="T68" s="175">
        <v>55.87</v>
      </c>
      <c r="U68" s="175">
        <v>3.330000000000048</v>
      </c>
      <c r="V68" s="270"/>
    </row>
    <row r="69" spans="1:22">
      <c r="A69" s="228" t="s">
        <v>158</v>
      </c>
      <c r="B69" s="213">
        <v>11283</v>
      </c>
      <c r="C69" s="215">
        <v>0.15</v>
      </c>
      <c r="D69" s="213">
        <v>1692</v>
      </c>
      <c r="E69" s="220">
        <v>775</v>
      </c>
      <c r="F69" s="220">
        <v>916</v>
      </c>
      <c r="G69" s="212">
        <v>0.6</v>
      </c>
      <c r="H69" s="212">
        <v>0.4</v>
      </c>
      <c r="I69" s="221">
        <v>0.7</v>
      </c>
      <c r="J69" s="221">
        <v>0</v>
      </c>
      <c r="K69" s="221">
        <v>0.3</v>
      </c>
      <c r="L69" s="215">
        <v>324.10000000000002</v>
      </c>
      <c r="M69" s="215">
        <v>193.58</v>
      </c>
      <c r="N69" s="215">
        <v>91.63000000000001</v>
      </c>
      <c r="O69" s="215">
        <v>38.89</v>
      </c>
      <c r="P69" s="215">
        <v>282</v>
      </c>
      <c r="Q69" s="215">
        <v>192</v>
      </c>
      <c r="R69" s="215">
        <v>90</v>
      </c>
      <c r="S69" s="222">
        <v>1.58</v>
      </c>
      <c r="T69" s="175">
        <v>38.79</v>
      </c>
      <c r="U69" s="175">
        <v>-37.159999999999989</v>
      </c>
      <c r="V69" s="270"/>
    </row>
    <row r="70" spans="1:22">
      <c r="A70" s="228" t="s">
        <v>159</v>
      </c>
      <c r="B70" s="213">
        <v>8779</v>
      </c>
      <c r="C70" s="215">
        <v>0.15</v>
      </c>
      <c r="D70" s="213">
        <v>1317</v>
      </c>
      <c r="E70" s="220">
        <v>603</v>
      </c>
      <c r="F70" s="220">
        <v>713</v>
      </c>
      <c r="G70" s="212">
        <v>0.6</v>
      </c>
      <c r="H70" s="212">
        <v>0.4</v>
      </c>
      <c r="I70" s="221">
        <v>0.7</v>
      </c>
      <c r="J70" s="221">
        <v>0</v>
      </c>
      <c r="K70" s="221">
        <v>0.3</v>
      </c>
      <c r="L70" s="215">
        <v>252.2</v>
      </c>
      <c r="M70" s="215">
        <v>141.56</v>
      </c>
      <c r="N70" s="215">
        <v>80.38</v>
      </c>
      <c r="O70" s="215">
        <v>30.26</v>
      </c>
      <c r="P70" s="215">
        <v>182</v>
      </c>
      <c r="Q70" s="215">
        <v>124</v>
      </c>
      <c r="R70" s="215">
        <v>58</v>
      </c>
      <c r="S70" s="222">
        <v>17.559999999999999</v>
      </c>
      <c r="T70" s="175">
        <v>25.12</v>
      </c>
      <c r="U70" s="175">
        <v>-2.7400000000000055</v>
      </c>
      <c r="V70" s="270"/>
    </row>
    <row r="71" spans="1:22">
      <c r="A71" s="228" t="s">
        <v>160</v>
      </c>
      <c r="B71" s="213">
        <v>8008</v>
      </c>
      <c r="C71" s="215">
        <v>0.15</v>
      </c>
      <c r="D71" s="213">
        <v>1201</v>
      </c>
      <c r="E71" s="220">
        <v>550</v>
      </c>
      <c r="F71" s="220">
        <v>650</v>
      </c>
      <c r="G71" s="212">
        <v>0.6</v>
      </c>
      <c r="H71" s="212">
        <v>0.4</v>
      </c>
      <c r="I71" s="221">
        <v>0.7</v>
      </c>
      <c r="J71" s="221">
        <v>0</v>
      </c>
      <c r="K71" s="221">
        <v>0.3</v>
      </c>
      <c r="L71" s="215">
        <v>229.99999999999997</v>
      </c>
      <c r="M71" s="215">
        <v>132.63999999999999</v>
      </c>
      <c r="N71" s="215">
        <v>69.760000000000005</v>
      </c>
      <c r="O71" s="215">
        <v>27.6</v>
      </c>
      <c r="P71" s="215">
        <v>180</v>
      </c>
      <c r="Q71" s="215">
        <v>123</v>
      </c>
      <c r="R71" s="215">
        <v>57</v>
      </c>
      <c r="S71" s="222">
        <v>9.64</v>
      </c>
      <c r="T71" s="175">
        <v>24.8</v>
      </c>
      <c r="U71" s="175">
        <v>-12.039999999999996</v>
      </c>
      <c r="V71" s="270"/>
    </row>
    <row r="72" spans="1:22">
      <c r="A72" s="228" t="s">
        <v>161</v>
      </c>
      <c r="B72" s="213">
        <v>9810</v>
      </c>
      <c r="C72" s="215">
        <v>0.15</v>
      </c>
      <c r="D72" s="213">
        <v>1472</v>
      </c>
      <c r="E72" s="220">
        <v>674</v>
      </c>
      <c r="F72" s="220">
        <v>797</v>
      </c>
      <c r="G72" s="212">
        <v>0.6</v>
      </c>
      <c r="H72" s="212">
        <v>0.4</v>
      </c>
      <c r="I72" s="221">
        <v>0.7</v>
      </c>
      <c r="J72" s="221">
        <v>0</v>
      </c>
      <c r="K72" s="221">
        <v>0.3</v>
      </c>
      <c r="L72" s="215">
        <v>281.89999999999998</v>
      </c>
      <c r="M72" s="215">
        <v>159.07999999999998</v>
      </c>
      <c r="N72" s="215">
        <v>88.99</v>
      </c>
      <c r="O72" s="215">
        <v>33.83</v>
      </c>
      <c r="P72" s="215">
        <v>207</v>
      </c>
      <c r="Q72" s="215">
        <v>141</v>
      </c>
      <c r="R72" s="215">
        <v>66</v>
      </c>
      <c r="S72" s="222">
        <v>18.079999999999998</v>
      </c>
      <c r="T72" s="175">
        <v>28.43</v>
      </c>
      <c r="U72" s="175">
        <v>-5.4400000000000048</v>
      </c>
      <c r="V72" s="270"/>
    </row>
    <row r="73" spans="1:22">
      <c r="A73" s="229" t="s">
        <v>162</v>
      </c>
      <c r="B73" s="224">
        <v>76146</v>
      </c>
      <c r="C73" s="219"/>
      <c r="D73" s="224">
        <v>12796</v>
      </c>
      <c r="E73" s="224">
        <v>5989</v>
      </c>
      <c r="F73" s="224">
        <v>6799</v>
      </c>
      <c r="G73" s="219"/>
      <c r="H73" s="219"/>
      <c r="I73" s="219"/>
      <c r="J73" s="219"/>
      <c r="K73" s="219"/>
      <c r="L73" s="225">
        <v>2476.6</v>
      </c>
      <c r="M73" s="225">
        <v>1478.1000000000001</v>
      </c>
      <c r="N73" s="225">
        <v>649.99</v>
      </c>
      <c r="O73" s="225">
        <v>348.51</v>
      </c>
      <c r="P73" s="225">
        <v>1828</v>
      </c>
      <c r="Q73" s="225">
        <v>1355</v>
      </c>
      <c r="R73" s="225">
        <v>473</v>
      </c>
      <c r="S73" s="225">
        <v>123.09999999999998</v>
      </c>
      <c r="T73" s="274">
        <v>204.79</v>
      </c>
      <c r="U73" s="274">
        <v>-27.800000000000008</v>
      </c>
      <c r="V73" s="225"/>
    </row>
    <row r="74" spans="1:22">
      <c r="A74" s="229" t="s">
        <v>102</v>
      </c>
      <c r="B74" s="224">
        <v>19990</v>
      </c>
      <c r="C74" s="219"/>
      <c r="D74" s="224">
        <v>2999</v>
      </c>
      <c r="E74" s="224">
        <v>1427</v>
      </c>
      <c r="F74" s="224">
        <v>1570</v>
      </c>
      <c r="G74" s="219"/>
      <c r="H74" s="219"/>
      <c r="I74" s="219"/>
      <c r="J74" s="219"/>
      <c r="K74" s="219"/>
      <c r="L74" s="225">
        <v>585.1</v>
      </c>
      <c r="M74" s="225">
        <v>331.09</v>
      </c>
      <c r="N74" s="225">
        <v>88.590000000000018</v>
      </c>
      <c r="O74" s="225">
        <v>165.42</v>
      </c>
      <c r="P74" s="225">
        <v>373</v>
      </c>
      <c r="Q74" s="225">
        <v>323</v>
      </c>
      <c r="R74" s="225">
        <v>50</v>
      </c>
      <c r="S74" s="225">
        <v>8.0899999999999892</v>
      </c>
      <c r="T74" s="274">
        <v>21.64</v>
      </c>
      <c r="U74" s="274">
        <v>16.950000000000014</v>
      </c>
      <c r="V74" s="225"/>
    </row>
    <row r="75" spans="1:22">
      <c r="A75" s="228" t="s">
        <v>163</v>
      </c>
      <c r="B75" s="213">
        <v>8419</v>
      </c>
      <c r="C75" s="215">
        <v>0.15</v>
      </c>
      <c r="D75" s="213">
        <v>1263</v>
      </c>
      <c r="E75" s="220">
        <v>579</v>
      </c>
      <c r="F75" s="220">
        <v>683</v>
      </c>
      <c r="G75" s="212">
        <v>0.6</v>
      </c>
      <c r="H75" s="212">
        <v>0.4</v>
      </c>
      <c r="I75" s="221">
        <v>0</v>
      </c>
      <c r="J75" s="221">
        <v>1</v>
      </c>
      <c r="K75" s="221">
        <v>0</v>
      </c>
      <c r="L75" s="215">
        <v>242</v>
      </c>
      <c r="M75" s="215">
        <v>145.19999999999999</v>
      </c>
      <c r="N75" s="215">
        <v>0</v>
      </c>
      <c r="O75" s="215">
        <v>96.8</v>
      </c>
      <c r="P75" s="215">
        <v>173</v>
      </c>
      <c r="Q75" s="215">
        <v>173</v>
      </c>
      <c r="R75" s="215">
        <v>0</v>
      </c>
      <c r="S75" s="222">
        <v>-27.800000000000011</v>
      </c>
      <c r="T75" s="175">
        <v>0</v>
      </c>
      <c r="U75" s="175">
        <v>0</v>
      </c>
      <c r="V75" s="270"/>
    </row>
    <row r="76" spans="1:22">
      <c r="A76" s="228" t="s">
        <v>164</v>
      </c>
      <c r="B76" s="213">
        <v>8328</v>
      </c>
      <c r="C76" s="215">
        <v>0.15</v>
      </c>
      <c r="D76" s="213">
        <v>1249</v>
      </c>
      <c r="E76" s="220">
        <v>572</v>
      </c>
      <c r="F76" s="220">
        <v>676</v>
      </c>
      <c r="G76" s="212">
        <v>0.6</v>
      </c>
      <c r="H76" s="212">
        <v>0.4</v>
      </c>
      <c r="I76" s="221">
        <v>0.5</v>
      </c>
      <c r="J76" s="221">
        <v>0.5</v>
      </c>
      <c r="K76" s="221"/>
      <c r="L76" s="215">
        <v>239.20000000000002</v>
      </c>
      <c r="M76" s="215">
        <v>129.75</v>
      </c>
      <c r="N76" s="215">
        <v>61.610000000000014</v>
      </c>
      <c r="O76" s="215">
        <v>47.84</v>
      </c>
      <c r="P76" s="215">
        <v>140</v>
      </c>
      <c r="Q76" s="215">
        <v>105</v>
      </c>
      <c r="R76" s="215">
        <v>35</v>
      </c>
      <c r="S76" s="222">
        <v>24.75</v>
      </c>
      <c r="T76" s="175">
        <v>15.1</v>
      </c>
      <c r="U76" s="175">
        <v>11.510000000000014</v>
      </c>
      <c r="V76" s="270"/>
    </row>
    <row r="77" spans="1:22">
      <c r="A77" s="228" t="s">
        <v>165</v>
      </c>
      <c r="B77" s="213">
        <v>1231</v>
      </c>
      <c r="C77" s="215">
        <v>0.15</v>
      </c>
      <c r="D77" s="213">
        <v>185</v>
      </c>
      <c r="E77" s="220">
        <v>85</v>
      </c>
      <c r="F77" s="220">
        <v>100</v>
      </c>
      <c r="G77" s="212">
        <v>0.6</v>
      </c>
      <c r="H77" s="212">
        <v>0.4</v>
      </c>
      <c r="I77" s="221">
        <v>0.5</v>
      </c>
      <c r="J77" s="221">
        <v>0.5</v>
      </c>
      <c r="K77" s="221"/>
      <c r="L77" s="215">
        <v>35.5</v>
      </c>
      <c r="M77" s="215">
        <v>20.12</v>
      </c>
      <c r="N77" s="215">
        <v>8.2800000000000011</v>
      </c>
      <c r="O77" s="215">
        <v>7.1</v>
      </c>
      <c r="P77" s="215">
        <v>24</v>
      </c>
      <c r="Q77" s="215">
        <v>18</v>
      </c>
      <c r="R77" s="215">
        <v>6</v>
      </c>
      <c r="S77" s="222">
        <v>2.12</v>
      </c>
      <c r="T77" s="175">
        <v>2.63</v>
      </c>
      <c r="U77" s="175">
        <v>-0.34999999999999876</v>
      </c>
      <c r="V77" s="270"/>
    </row>
    <row r="78" spans="1:22">
      <c r="A78" s="228" t="s">
        <v>166</v>
      </c>
      <c r="B78" s="213">
        <v>1070</v>
      </c>
      <c r="C78" s="215">
        <v>0.15</v>
      </c>
      <c r="D78" s="213">
        <v>161</v>
      </c>
      <c r="E78" s="220">
        <v>74</v>
      </c>
      <c r="F78" s="220">
        <v>87</v>
      </c>
      <c r="G78" s="212">
        <v>0.6</v>
      </c>
      <c r="H78" s="212">
        <v>0.4</v>
      </c>
      <c r="I78" s="221">
        <v>0.5</v>
      </c>
      <c r="J78" s="221">
        <v>0.5</v>
      </c>
      <c r="K78" s="221"/>
      <c r="L78" s="215">
        <v>30.9</v>
      </c>
      <c r="M78" s="215">
        <v>15.129999999999999</v>
      </c>
      <c r="N78" s="215">
        <v>9.59</v>
      </c>
      <c r="O78" s="215">
        <v>6.18</v>
      </c>
      <c r="P78" s="215">
        <v>12</v>
      </c>
      <c r="Q78" s="215">
        <v>9</v>
      </c>
      <c r="R78" s="215">
        <v>3</v>
      </c>
      <c r="S78" s="222">
        <v>6.13</v>
      </c>
      <c r="T78" s="175">
        <v>1.34</v>
      </c>
      <c r="U78" s="175">
        <v>5.25</v>
      </c>
      <c r="V78" s="270"/>
    </row>
    <row r="79" spans="1:22">
      <c r="A79" s="228" t="s">
        <v>167</v>
      </c>
      <c r="B79" s="213">
        <v>942</v>
      </c>
      <c r="C79" s="215">
        <v>0.15</v>
      </c>
      <c r="D79" s="213">
        <v>141</v>
      </c>
      <c r="E79" s="220">
        <v>117</v>
      </c>
      <c r="F79" s="220">
        <v>24</v>
      </c>
      <c r="G79" s="212">
        <v>0.6</v>
      </c>
      <c r="H79" s="212">
        <v>0.4</v>
      </c>
      <c r="I79" s="221">
        <v>0.5</v>
      </c>
      <c r="J79" s="221">
        <v>0.5</v>
      </c>
      <c r="K79" s="221"/>
      <c r="L79" s="215">
        <v>37.5</v>
      </c>
      <c r="M79" s="215">
        <v>20.89</v>
      </c>
      <c r="N79" s="215">
        <v>9.11</v>
      </c>
      <c r="O79" s="215">
        <v>7.5</v>
      </c>
      <c r="P79" s="215">
        <v>24</v>
      </c>
      <c r="Q79" s="215">
        <v>18</v>
      </c>
      <c r="R79" s="215">
        <v>6</v>
      </c>
      <c r="S79" s="222">
        <v>2.89</v>
      </c>
      <c r="T79" s="175">
        <v>2.57</v>
      </c>
      <c r="U79" s="175">
        <v>0.53999999999999959</v>
      </c>
      <c r="V79" s="270"/>
    </row>
    <row r="80" spans="1:22">
      <c r="A80" s="227" t="s">
        <v>168</v>
      </c>
      <c r="B80" s="213">
        <v>2401</v>
      </c>
      <c r="C80" s="215">
        <v>0.15</v>
      </c>
      <c r="D80" s="213">
        <v>360</v>
      </c>
      <c r="E80" s="220">
        <v>165</v>
      </c>
      <c r="F80" s="220">
        <v>195</v>
      </c>
      <c r="G80" s="212">
        <v>0.8</v>
      </c>
      <c r="H80" s="212">
        <v>0.2</v>
      </c>
      <c r="I80" s="221">
        <v>0.7</v>
      </c>
      <c r="J80" s="221">
        <v>0</v>
      </c>
      <c r="K80" s="221">
        <v>0.3</v>
      </c>
      <c r="L80" s="215">
        <v>69</v>
      </c>
      <c r="M80" s="215">
        <v>52.98</v>
      </c>
      <c r="N80" s="215">
        <v>11.880000000000003</v>
      </c>
      <c r="O80" s="215">
        <v>4.1399999999999997</v>
      </c>
      <c r="P80" s="215">
        <v>58</v>
      </c>
      <c r="Q80" s="215">
        <v>49</v>
      </c>
      <c r="R80" s="215">
        <v>9</v>
      </c>
      <c r="S80" s="222">
        <v>3.98</v>
      </c>
      <c r="T80" s="175">
        <v>3.71</v>
      </c>
      <c r="U80" s="175">
        <v>-0.82999999999999741</v>
      </c>
      <c r="V80" s="270"/>
    </row>
    <row r="81" spans="1:22">
      <c r="A81" s="227" t="s">
        <v>169</v>
      </c>
      <c r="B81" s="213">
        <v>5246</v>
      </c>
      <c r="C81" s="215">
        <v>0.15</v>
      </c>
      <c r="D81" s="213">
        <v>787</v>
      </c>
      <c r="E81" s="220">
        <v>434</v>
      </c>
      <c r="F81" s="220">
        <v>353</v>
      </c>
      <c r="G81" s="212">
        <v>0.6</v>
      </c>
      <c r="H81" s="212">
        <v>0.4</v>
      </c>
      <c r="I81" s="221">
        <v>0.7</v>
      </c>
      <c r="J81" s="221">
        <v>0</v>
      </c>
      <c r="K81" s="221">
        <v>0.3</v>
      </c>
      <c r="L81" s="215">
        <v>165.5</v>
      </c>
      <c r="M81" s="215">
        <v>93.47</v>
      </c>
      <c r="N81" s="215">
        <v>52.17</v>
      </c>
      <c r="O81" s="215">
        <v>19.86</v>
      </c>
      <c r="P81" s="215">
        <v>122</v>
      </c>
      <c r="Q81" s="215">
        <v>83</v>
      </c>
      <c r="R81" s="215">
        <v>39</v>
      </c>
      <c r="S81" s="222">
        <v>10.47</v>
      </c>
      <c r="T81" s="175">
        <v>16.79</v>
      </c>
      <c r="U81" s="175">
        <v>-3.6199999999999974</v>
      </c>
      <c r="V81" s="270"/>
    </row>
    <row r="82" spans="1:22">
      <c r="A82" s="227" t="s">
        <v>170</v>
      </c>
      <c r="B82" s="213">
        <v>10146</v>
      </c>
      <c r="C82" s="215">
        <v>0.15</v>
      </c>
      <c r="D82" s="213">
        <v>1522</v>
      </c>
      <c r="E82" s="220">
        <v>697</v>
      </c>
      <c r="F82" s="220">
        <v>824</v>
      </c>
      <c r="G82" s="212">
        <v>0.6</v>
      </c>
      <c r="H82" s="212">
        <v>0.4</v>
      </c>
      <c r="I82" s="221">
        <v>0.7</v>
      </c>
      <c r="J82" s="221">
        <v>0</v>
      </c>
      <c r="K82" s="221">
        <v>0.3</v>
      </c>
      <c r="L82" s="215">
        <v>291.5</v>
      </c>
      <c r="M82" s="215">
        <v>163.13999999999999</v>
      </c>
      <c r="N82" s="215">
        <v>93.38000000000001</v>
      </c>
      <c r="O82" s="215">
        <v>34.979999999999997</v>
      </c>
      <c r="P82" s="215">
        <v>208</v>
      </c>
      <c r="Q82" s="215">
        <v>142</v>
      </c>
      <c r="R82" s="215">
        <v>66</v>
      </c>
      <c r="S82" s="222">
        <v>21.14</v>
      </c>
      <c r="T82" s="175">
        <v>28.76</v>
      </c>
      <c r="U82" s="175">
        <v>-1.3799999999999919</v>
      </c>
      <c r="V82" s="270"/>
    </row>
    <row r="83" spans="1:22">
      <c r="A83" s="228" t="s">
        <v>171</v>
      </c>
      <c r="B83" s="213">
        <v>10837</v>
      </c>
      <c r="C83" s="215">
        <v>0.15</v>
      </c>
      <c r="D83" s="213">
        <v>1626</v>
      </c>
      <c r="E83" s="220">
        <v>745</v>
      </c>
      <c r="F83" s="220">
        <v>880</v>
      </c>
      <c r="G83" s="212">
        <v>0.8</v>
      </c>
      <c r="H83" s="212">
        <v>0.2</v>
      </c>
      <c r="I83" s="221">
        <v>0.7</v>
      </c>
      <c r="J83" s="221">
        <v>0</v>
      </c>
      <c r="K83" s="221">
        <v>0.3</v>
      </c>
      <c r="L83" s="215">
        <v>311.49999999999994</v>
      </c>
      <c r="M83" s="215">
        <v>237.32999999999998</v>
      </c>
      <c r="N83" s="215">
        <v>55.47999999999999</v>
      </c>
      <c r="O83" s="215">
        <v>18.690000000000001</v>
      </c>
      <c r="P83" s="215">
        <v>254</v>
      </c>
      <c r="Q83" s="215">
        <v>216</v>
      </c>
      <c r="R83" s="215">
        <v>38</v>
      </c>
      <c r="S83" s="222">
        <v>21.33</v>
      </c>
      <c r="T83" s="175">
        <v>16.350000000000001</v>
      </c>
      <c r="U83" s="175">
        <v>1.1299999999999883</v>
      </c>
      <c r="V83" s="270"/>
    </row>
    <row r="84" spans="1:22">
      <c r="A84" s="228" t="s">
        <v>172</v>
      </c>
      <c r="B84" s="213">
        <v>6409</v>
      </c>
      <c r="C84" s="215">
        <v>0.15</v>
      </c>
      <c r="D84" s="213">
        <v>961</v>
      </c>
      <c r="E84" s="220">
        <v>440</v>
      </c>
      <c r="F84" s="220">
        <v>520</v>
      </c>
      <c r="G84" s="212">
        <v>0.6</v>
      </c>
      <c r="H84" s="212">
        <v>0.4</v>
      </c>
      <c r="I84" s="221">
        <v>0.7</v>
      </c>
      <c r="J84" s="221">
        <v>0</v>
      </c>
      <c r="K84" s="221">
        <v>0.3</v>
      </c>
      <c r="L84" s="215">
        <v>184</v>
      </c>
      <c r="M84" s="215">
        <v>105.97</v>
      </c>
      <c r="N84" s="215">
        <v>55.95000000000001</v>
      </c>
      <c r="O84" s="215">
        <v>22.08</v>
      </c>
      <c r="P84" s="215">
        <v>144</v>
      </c>
      <c r="Q84" s="215">
        <v>98</v>
      </c>
      <c r="R84" s="215">
        <v>46</v>
      </c>
      <c r="S84" s="222">
        <v>7.97</v>
      </c>
      <c r="T84" s="175">
        <v>19.8</v>
      </c>
      <c r="U84" s="175">
        <v>-9.8499999999999908</v>
      </c>
      <c r="V84" s="270"/>
    </row>
    <row r="85" spans="1:22">
      <c r="A85" s="227" t="s">
        <v>173</v>
      </c>
      <c r="B85" s="213">
        <v>11960</v>
      </c>
      <c r="C85" s="215">
        <v>0.15</v>
      </c>
      <c r="D85" s="213">
        <v>1794</v>
      </c>
      <c r="E85" s="220">
        <v>822</v>
      </c>
      <c r="F85" s="220">
        <v>971</v>
      </c>
      <c r="G85" s="212">
        <v>0.6</v>
      </c>
      <c r="H85" s="212">
        <v>0.4</v>
      </c>
      <c r="I85" s="221">
        <v>0.7</v>
      </c>
      <c r="J85" s="221">
        <v>0</v>
      </c>
      <c r="K85" s="221">
        <v>0.3</v>
      </c>
      <c r="L85" s="215">
        <v>343.7</v>
      </c>
      <c r="M85" s="215">
        <v>191.13</v>
      </c>
      <c r="N85" s="215">
        <v>111.33</v>
      </c>
      <c r="O85" s="215">
        <v>41.24</v>
      </c>
      <c r="P85" s="215">
        <v>240</v>
      </c>
      <c r="Q85" s="215">
        <v>164</v>
      </c>
      <c r="R85" s="215">
        <v>76</v>
      </c>
      <c r="S85" s="222">
        <v>27.13</v>
      </c>
      <c r="T85" s="175">
        <v>33.090000000000003</v>
      </c>
      <c r="U85" s="175">
        <v>2.2399999999999949</v>
      </c>
      <c r="V85" s="270"/>
    </row>
    <row r="86" spans="1:22">
      <c r="A86" s="227" t="s">
        <v>174</v>
      </c>
      <c r="B86" s="213">
        <v>9157</v>
      </c>
      <c r="C86" s="215">
        <v>0.3</v>
      </c>
      <c r="D86" s="213">
        <v>2747</v>
      </c>
      <c r="E86" s="220">
        <v>1259</v>
      </c>
      <c r="F86" s="220">
        <v>1486</v>
      </c>
      <c r="G86" s="212">
        <v>0.6</v>
      </c>
      <c r="H86" s="212">
        <v>0.4</v>
      </c>
      <c r="I86" s="221">
        <v>0.8</v>
      </c>
      <c r="J86" s="221">
        <v>0</v>
      </c>
      <c r="K86" s="221">
        <v>0.2</v>
      </c>
      <c r="L86" s="215">
        <v>526.29999999999995</v>
      </c>
      <c r="M86" s="215">
        <v>302.99</v>
      </c>
      <c r="N86" s="215">
        <v>181.20999999999998</v>
      </c>
      <c r="O86" s="215">
        <v>42.1</v>
      </c>
      <c r="P86" s="215">
        <v>429</v>
      </c>
      <c r="Q86" s="215">
        <v>280</v>
      </c>
      <c r="R86" s="215">
        <v>149</v>
      </c>
      <c r="S86" s="222">
        <v>22.99</v>
      </c>
      <c r="T86" s="175">
        <v>64.650000000000006</v>
      </c>
      <c r="U86" s="175">
        <v>-32.440000000000026</v>
      </c>
      <c r="V86" s="270"/>
    </row>
    <row r="87" spans="1:22">
      <c r="A87" s="229" t="s">
        <v>175</v>
      </c>
      <c r="B87" s="224">
        <v>27093</v>
      </c>
      <c r="C87" s="219"/>
      <c r="D87" s="224">
        <v>8129</v>
      </c>
      <c r="E87" s="224">
        <v>4351</v>
      </c>
      <c r="F87" s="220">
        <v>3773</v>
      </c>
      <c r="G87" s="219"/>
      <c r="H87" s="219"/>
      <c r="I87" s="219"/>
      <c r="J87" s="219"/>
      <c r="K87" s="219"/>
      <c r="L87" s="225">
        <v>1682.6999999999998</v>
      </c>
      <c r="M87" s="225">
        <v>1180.8900000000001</v>
      </c>
      <c r="N87" s="225">
        <v>347.71000000000004</v>
      </c>
      <c r="O87" s="225">
        <v>154.10000000000002</v>
      </c>
      <c r="P87" s="225">
        <v>1309</v>
      </c>
      <c r="Q87" s="225">
        <v>1063</v>
      </c>
      <c r="R87" s="225">
        <v>246</v>
      </c>
      <c r="S87" s="225">
        <v>117.88999999999999</v>
      </c>
      <c r="T87" s="274">
        <v>106.03</v>
      </c>
      <c r="U87" s="274">
        <v>-4.319999999999979</v>
      </c>
      <c r="V87" s="225"/>
    </row>
    <row r="88" spans="1:22">
      <c r="A88" s="229" t="s">
        <v>102</v>
      </c>
      <c r="B88" s="224">
        <v>8030</v>
      </c>
      <c r="C88" s="219"/>
      <c r="D88" s="224">
        <v>2409</v>
      </c>
      <c r="E88" s="224">
        <v>1104</v>
      </c>
      <c r="F88" s="224">
        <v>1304</v>
      </c>
      <c r="G88" s="219"/>
      <c r="H88" s="219"/>
      <c r="I88" s="219"/>
      <c r="J88" s="219"/>
      <c r="K88" s="219"/>
      <c r="L88" s="225">
        <v>461.6</v>
      </c>
      <c r="M88" s="225">
        <v>265.15999999999997</v>
      </c>
      <c r="N88" s="225">
        <v>98.610000000000014</v>
      </c>
      <c r="O88" s="225">
        <v>97.83</v>
      </c>
      <c r="P88" s="225">
        <v>309</v>
      </c>
      <c r="Q88" s="225">
        <v>235</v>
      </c>
      <c r="R88" s="225">
        <v>74</v>
      </c>
      <c r="S88" s="225">
        <v>30.159999999999997</v>
      </c>
      <c r="T88" s="274">
        <v>31.89</v>
      </c>
      <c r="U88" s="274">
        <v>-7.2799999999999869</v>
      </c>
      <c r="V88" s="225"/>
    </row>
    <row r="89" spans="1:22">
      <c r="A89" s="228" t="s">
        <v>176</v>
      </c>
      <c r="B89" s="213">
        <v>1737</v>
      </c>
      <c r="C89" s="215">
        <v>0.3</v>
      </c>
      <c r="D89" s="213">
        <v>521</v>
      </c>
      <c r="E89" s="220">
        <v>239</v>
      </c>
      <c r="F89" s="220">
        <v>282</v>
      </c>
      <c r="G89" s="212">
        <v>0.6</v>
      </c>
      <c r="H89" s="212">
        <v>0.4</v>
      </c>
      <c r="I89" s="221">
        <v>0</v>
      </c>
      <c r="J89" s="221">
        <v>1</v>
      </c>
      <c r="K89" s="221">
        <v>0</v>
      </c>
      <c r="L89" s="215">
        <v>99.9</v>
      </c>
      <c r="M89" s="215">
        <v>59.94</v>
      </c>
      <c r="N89" s="215">
        <v>0</v>
      </c>
      <c r="O89" s="215">
        <v>39.96</v>
      </c>
      <c r="P89" s="215">
        <v>51</v>
      </c>
      <c r="Q89" s="215">
        <v>51</v>
      </c>
      <c r="R89" s="215">
        <v>0</v>
      </c>
      <c r="S89" s="222">
        <v>8.9399999999999977</v>
      </c>
      <c r="T89" s="175">
        <v>0</v>
      </c>
      <c r="U89" s="175">
        <v>0</v>
      </c>
      <c r="V89" s="270"/>
    </row>
    <row r="90" spans="1:22">
      <c r="A90" s="228" t="s">
        <v>177</v>
      </c>
      <c r="B90" s="213">
        <v>6293</v>
      </c>
      <c r="C90" s="215">
        <v>0.3</v>
      </c>
      <c r="D90" s="213">
        <v>1888</v>
      </c>
      <c r="E90" s="220">
        <v>865</v>
      </c>
      <c r="F90" s="220">
        <v>1022</v>
      </c>
      <c r="G90" s="212">
        <v>0.6</v>
      </c>
      <c r="H90" s="212">
        <v>0.4</v>
      </c>
      <c r="I90" s="221">
        <v>0.6</v>
      </c>
      <c r="J90" s="221">
        <v>0.4</v>
      </c>
      <c r="K90" s="221"/>
      <c r="L90" s="215">
        <v>361.70000000000005</v>
      </c>
      <c r="M90" s="215">
        <v>205.22</v>
      </c>
      <c r="N90" s="215">
        <v>98.610000000000014</v>
      </c>
      <c r="O90" s="215">
        <v>57.87</v>
      </c>
      <c r="P90" s="215">
        <v>258</v>
      </c>
      <c r="Q90" s="215">
        <v>184</v>
      </c>
      <c r="R90" s="215">
        <v>74</v>
      </c>
      <c r="S90" s="222">
        <v>21.22</v>
      </c>
      <c r="T90" s="175">
        <v>31.89</v>
      </c>
      <c r="U90" s="175">
        <v>-7.2799999999999869</v>
      </c>
      <c r="V90" s="270"/>
    </row>
    <row r="91" spans="1:22">
      <c r="A91" s="228" t="s">
        <v>178</v>
      </c>
      <c r="B91" s="213">
        <v>1072</v>
      </c>
      <c r="C91" s="215">
        <v>0.3</v>
      </c>
      <c r="D91" s="213">
        <v>322</v>
      </c>
      <c r="E91" s="220">
        <v>148</v>
      </c>
      <c r="F91" s="220">
        <v>174</v>
      </c>
      <c r="G91" s="212">
        <v>0.6</v>
      </c>
      <c r="H91" s="212">
        <v>0.4</v>
      </c>
      <c r="I91" s="221">
        <v>0.6</v>
      </c>
      <c r="J91" s="221">
        <v>0.4</v>
      </c>
      <c r="K91" s="221"/>
      <c r="L91" s="215">
        <v>61.8</v>
      </c>
      <c r="M91" s="215">
        <v>34.19</v>
      </c>
      <c r="N91" s="215">
        <v>17.72</v>
      </c>
      <c r="O91" s="215">
        <v>9.89</v>
      </c>
      <c r="P91" s="215">
        <v>41</v>
      </c>
      <c r="Q91" s="215">
        <v>29</v>
      </c>
      <c r="R91" s="215">
        <v>12</v>
      </c>
      <c r="S91" s="222">
        <v>5.19</v>
      </c>
      <c r="T91" s="175">
        <v>5</v>
      </c>
      <c r="U91" s="175">
        <v>0.71999999999999886</v>
      </c>
      <c r="V91" s="270"/>
    </row>
    <row r="92" spans="1:22">
      <c r="A92" s="228" t="s">
        <v>179</v>
      </c>
      <c r="B92" s="213">
        <v>9699</v>
      </c>
      <c r="C92" s="215">
        <v>0.3</v>
      </c>
      <c r="D92" s="213">
        <v>2910</v>
      </c>
      <c r="E92" s="220">
        <v>1333</v>
      </c>
      <c r="F92" s="220">
        <v>1575</v>
      </c>
      <c r="G92" s="212">
        <v>0.8</v>
      </c>
      <c r="H92" s="212">
        <v>0.2</v>
      </c>
      <c r="I92" s="221">
        <v>0.8</v>
      </c>
      <c r="J92" s="221">
        <v>0</v>
      </c>
      <c r="K92" s="221">
        <v>0.2</v>
      </c>
      <c r="L92" s="215">
        <v>557.4</v>
      </c>
      <c r="M92" s="215">
        <v>422.36</v>
      </c>
      <c r="N92" s="215">
        <v>112.74000000000002</v>
      </c>
      <c r="O92" s="215">
        <v>22.3</v>
      </c>
      <c r="P92" s="215">
        <v>456</v>
      </c>
      <c r="Q92" s="215">
        <v>380</v>
      </c>
      <c r="R92" s="215">
        <v>76</v>
      </c>
      <c r="S92" s="222">
        <v>42.36</v>
      </c>
      <c r="T92" s="175">
        <v>32.85</v>
      </c>
      <c r="U92" s="175">
        <v>3.8900000000000219</v>
      </c>
      <c r="V92" s="270"/>
    </row>
    <row r="93" spans="1:22">
      <c r="A93" s="228" t="s">
        <v>180</v>
      </c>
      <c r="B93" s="213">
        <v>8292</v>
      </c>
      <c r="C93" s="215">
        <v>0.3</v>
      </c>
      <c r="D93" s="213">
        <v>2488</v>
      </c>
      <c r="E93" s="220">
        <v>1766</v>
      </c>
      <c r="F93" s="220">
        <v>721</v>
      </c>
      <c r="G93" s="212">
        <v>0.8</v>
      </c>
      <c r="H93" s="212">
        <v>0.2</v>
      </c>
      <c r="I93" s="221">
        <v>0.8</v>
      </c>
      <c r="J93" s="221">
        <v>0</v>
      </c>
      <c r="K93" s="221">
        <v>0.2</v>
      </c>
      <c r="L93" s="215">
        <v>601.9</v>
      </c>
      <c r="M93" s="215">
        <v>459.18</v>
      </c>
      <c r="N93" s="215">
        <v>118.63999999999999</v>
      </c>
      <c r="O93" s="215">
        <v>24.08</v>
      </c>
      <c r="P93" s="215">
        <v>503</v>
      </c>
      <c r="Q93" s="215">
        <v>419</v>
      </c>
      <c r="R93" s="215">
        <v>84</v>
      </c>
      <c r="S93" s="222">
        <v>40.18</v>
      </c>
      <c r="T93" s="175">
        <v>36.29</v>
      </c>
      <c r="U93" s="175">
        <v>-1.6500000000000128</v>
      </c>
      <c r="V93" s="270"/>
    </row>
    <row r="94" spans="1:22">
      <c r="A94" s="229" t="s">
        <v>181</v>
      </c>
      <c r="B94" s="224">
        <v>65480</v>
      </c>
      <c r="C94" s="219"/>
      <c r="D94" s="224">
        <v>11433</v>
      </c>
      <c r="E94" s="224">
        <v>5509</v>
      </c>
      <c r="F94" s="224">
        <v>5916</v>
      </c>
      <c r="G94" s="219"/>
      <c r="H94" s="219"/>
      <c r="I94" s="219"/>
      <c r="J94" s="219"/>
      <c r="K94" s="219"/>
      <c r="L94" s="225">
        <v>2244.3000000000002</v>
      </c>
      <c r="M94" s="225">
        <v>1496.44</v>
      </c>
      <c r="N94" s="225">
        <v>475.74000000000007</v>
      </c>
      <c r="O94" s="225">
        <v>272.12</v>
      </c>
      <c r="P94" s="225">
        <v>1697</v>
      </c>
      <c r="Q94" s="225">
        <v>1353</v>
      </c>
      <c r="R94" s="225">
        <v>344</v>
      </c>
      <c r="S94" s="225">
        <v>143.44</v>
      </c>
      <c r="T94" s="274">
        <v>149.54000000000002</v>
      </c>
      <c r="U94" s="274">
        <v>-17.799999999999962</v>
      </c>
      <c r="V94" s="225"/>
    </row>
    <row r="95" spans="1:22">
      <c r="A95" s="229" t="s">
        <v>102</v>
      </c>
      <c r="B95" s="224">
        <v>27314</v>
      </c>
      <c r="C95" s="219"/>
      <c r="D95" s="224">
        <v>4098</v>
      </c>
      <c r="E95" s="224">
        <v>1912</v>
      </c>
      <c r="F95" s="224">
        <v>2183</v>
      </c>
      <c r="G95" s="219"/>
      <c r="H95" s="219"/>
      <c r="I95" s="219"/>
      <c r="J95" s="219"/>
      <c r="K95" s="219"/>
      <c r="L95" s="225">
        <v>791.9</v>
      </c>
      <c r="M95" s="225">
        <v>458.99</v>
      </c>
      <c r="N95" s="225">
        <v>157.4</v>
      </c>
      <c r="O95" s="225">
        <v>175.51000000000002</v>
      </c>
      <c r="P95" s="225">
        <v>514</v>
      </c>
      <c r="Q95" s="225">
        <v>403</v>
      </c>
      <c r="R95" s="225">
        <v>111</v>
      </c>
      <c r="S95" s="225">
        <v>55.989999999999995</v>
      </c>
      <c r="T95" s="274">
        <v>48.23</v>
      </c>
      <c r="U95" s="274">
        <v>-1.8299999999999819</v>
      </c>
      <c r="V95" s="225"/>
    </row>
    <row r="96" spans="1:22">
      <c r="A96" s="228" t="s">
        <v>182</v>
      </c>
      <c r="B96" s="213">
        <v>3906</v>
      </c>
      <c r="C96" s="215">
        <v>0.15</v>
      </c>
      <c r="D96" s="213">
        <v>586</v>
      </c>
      <c r="E96" s="220">
        <v>268</v>
      </c>
      <c r="F96" s="220">
        <v>318</v>
      </c>
      <c r="G96" s="212">
        <v>0.6</v>
      </c>
      <c r="H96" s="212">
        <v>0.4</v>
      </c>
      <c r="I96" s="221">
        <v>0</v>
      </c>
      <c r="J96" s="221">
        <v>1</v>
      </c>
      <c r="K96" s="221">
        <v>0</v>
      </c>
      <c r="L96" s="215">
        <v>112.19999999999999</v>
      </c>
      <c r="M96" s="215">
        <v>67.319999999999993</v>
      </c>
      <c r="N96" s="215">
        <v>0</v>
      </c>
      <c r="O96" s="215">
        <v>44.88</v>
      </c>
      <c r="P96" s="215">
        <v>54</v>
      </c>
      <c r="Q96" s="215">
        <v>54</v>
      </c>
      <c r="R96" s="215">
        <v>0</v>
      </c>
      <c r="S96" s="222">
        <v>13.319999999999993</v>
      </c>
      <c r="T96" s="175">
        <v>0</v>
      </c>
      <c r="U96" s="175">
        <v>0</v>
      </c>
      <c r="V96" s="270"/>
    </row>
    <row r="97" spans="1:22">
      <c r="A97" s="228" t="s">
        <v>183</v>
      </c>
      <c r="B97" s="213">
        <v>6553</v>
      </c>
      <c r="C97" s="215">
        <v>0.15</v>
      </c>
      <c r="D97" s="213">
        <v>983</v>
      </c>
      <c r="E97" s="220">
        <v>450</v>
      </c>
      <c r="F97" s="220">
        <v>532</v>
      </c>
      <c r="G97" s="212">
        <v>0.6</v>
      </c>
      <c r="H97" s="212">
        <v>0.4</v>
      </c>
      <c r="I97" s="221">
        <v>0.5</v>
      </c>
      <c r="J97" s="221">
        <v>0.5</v>
      </c>
      <c r="K97" s="221"/>
      <c r="L97" s="215">
        <v>188.2</v>
      </c>
      <c r="M97" s="215">
        <v>104.73</v>
      </c>
      <c r="N97" s="215">
        <v>45.83</v>
      </c>
      <c r="O97" s="215">
        <v>37.64</v>
      </c>
      <c r="P97" s="215">
        <v>120</v>
      </c>
      <c r="Q97" s="215">
        <v>90</v>
      </c>
      <c r="R97" s="215">
        <v>30</v>
      </c>
      <c r="S97" s="222">
        <v>14.73</v>
      </c>
      <c r="T97" s="175">
        <v>12.96</v>
      </c>
      <c r="U97" s="175">
        <v>2.8699999999999974</v>
      </c>
      <c r="V97" s="270"/>
    </row>
    <row r="98" spans="1:22">
      <c r="A98" s="228" t="s">
        <v>184</v>
      </c>
      <c r="B98" s="213">
        <v>15784</v>
      </c>
      <c r="C98" s="215">
        <v>0.15</v>
      </c>
      <c r="D98" s="213">
        <v>2368</v>
      </c>
      <c r="E98" s="220">
        <v>1085</v>
      </c>
      <c r="F98" s="220">
        <v>1281</v>
      </c>
      <c r="G98" s="212">
        <v>0.6</v>
      </c>
      <c r="H98" s="212">
        <v>0.4</v>
      </c>
      <c r="I98" s="221">
        <v>0.5</v>
      </c>
      <c r="J98" s="221">
        <v>0.5</v>
      </c>
      <c r="K98" s="221"/>
      <c r="L98" s="215">
        <v>453.6</v>
      </c>
      <c r="M98" s="215">
        <v>256.73</v>
      </c>
      <c r="N98" s="215">
        <v>106.15000000000002</v>
      </c>
      <c r="O98" s="215">
        <v>90.72</v>
      </c>
      <c r="P98" s="215">
        <v>305</v>
      </c>
      <c r="Q98" s="215">
        <v>229</v>
      </c>
      <c r="R98" s="215">
        <v>76</v>
      </c>
      <c r="S98" s="222">
        <v>27.73</v>
      </c>
      <c r="T98" s="175">
        <v>33.04</v>
      </c>
      <c r="U98" s="175">
        <v>-2.8899999999999793</v>
      </c>
      <c r="V98" s="270"/>
    </row>
    <row r="99" spans="1:22">
      <c r="A99" s="228" t="s">
        <v>185</v>
      </c>
      <c r="B99" s="213">
        <v>1071</v>
      </c>
      <c r="C99" s="215">
        <v>0.15</v>
      </c>
      <c r="D99" s="213">
        <v>161</v>
      </c>
      <c r="E99" s="220">
        <v>109</v>
      </c>
      <c r="F99" s="220">
        <v>52</v>
      </c>
      <c r="G99" s="212">
        <v>0.8</v>
      </c>
      <c r="H99" s="212">
        <v>0.2</v>
      </c>
      <c r="I99" s="221">
        <v>0.7</v>
      </c>
      <c r="J99" s="221">
        <v>0</v>
      </c>
      <c r="K99" s="221">
        <v>0.3</v>
      </c>
      <c r="L99" s="215">
        <v>37.900000000000006</v>
      </c>
      <c r="M99" s="215">
        <v>30.21</v>
      </c>
      <c r="N99" s="215">
        <v>5.42</v>
      </c>
      <c r="O99" s="215">
        <v>2.27</v>
      </c>
      <c r="P99" s="215">
        <v>35</v>
      </c>
      <c r="Q99" s="215">
        <v>30</v>
      </c>
      <c r="R99" s="215">
        <v>5</v>
      </c>
      <c r="S99" s="222">
        <v>0.21</v>
      </c>
      <c r="T99" s="175">
        <v>2.23</v>
      </c>
      <c r="U99" s="175">
        <v>-1.81</v>
      </c>
      <c r="V99" s="270"/>
    </row>
    <row r="100" spans="1:22">
      <c r="A100" s="228" t="s">
        <v>186</v>
      </c>
      <c r="B100" s="213">
        <v>7741</v>
      </c>
      <c r="C100" s="215">
        <v>0.15</v>
      </c>
      <c r="D100" s="213">
        <v>1161</v>
      </c>
      <c r="E100" s="220">
        <v>532</v>
      </c>
      <c r="F100" s="220">
        <v>628</v>
      </c>
      <c r="G100" s="212">
        <v>0.8</v>
      </c>
      <c r="H100" s="212">
        <v>0.2</v>
      </c>
      <c r="I100" s="221">
        <v>0.7</v>
      </c>
      <c r="J100" s="221">
        <v>0</v>
      </c>
      <c r="K100" s="221">
        <v>0.3</v>
      </c>
      <c r="L100" s="215">
        <v>222.39999999999998</v>
      </c>
      <c r="M100" s="215">
        <v>169.73</v>
      </c>
      <c r="N100" s="215">
        <v>39.329999999999984</v>
      </c>
      <c r="O100" s="215">
        <v>13.34</v>
      </c>
      <c r="P100" s="215">
        <v>182</v>
      </c>
      <c r="Q100" s="215">
        <v>155</v>
      </c>
      <c r="R100" s="215">
        <v>27</v>
      </c>
      <c r="S100" s="222">
        <v>14.73</v>
      </c>
      <c r="T100" s="175">
        <v>11.77</v>
      </c>
      <c r="U100" s="175">
        <v>0.55999999999998451</v>
      </c>
      <c r="V100" s="270"/>
    </row>
    <row r="101" spans="1:22">
      <c r="A101" s="228" t="s">
        <v>187</v>
      </c>
      <c r="B101" s="213">
        <v>6504</v>
      </c>
      <c r="C101" s="215">
        <v>0.15</v>
      </c>
      <c r="D101" s="213">
        <v>976</v>
      </c>
      <c r="E101" s="220">
        <v>447</v>
      </c>
      <c r="F101" s="220">
        <v>528</v>
      </c>
      <c r="G101" s="212">
        <v>0.8</v>
      </c>
      <c r="H101" s="212">
        <v>0.2</v>
      </c>
      <c r="I101" s="221">
        <v>0.7</v>
      </c>
      <c r="J101" s="221">
        <v>0</v>
      </c>
      <c r="K101" s="221">
        <v>0.3</v>
      </c>
      <c r="L101" s="215">
        <v>186.90000000000003</v>
      </c>
      <c r="M101" s="215">
        <v>141.83000000000001</v>
      </c>
      <c r="N101" s="215">
        <v>33.860000000000014</v>
      </c>
      <c r="O101" s="215">
        <v>11.21</v>
      </c>
      <c r="P101" s="215">
        <v>150</v>
      </c>
      <c r="Q101" s="215">
        <v>128</v>
      </c>
      <c r="R101" s="215">
        <v>22</v>
      </c>
      <c r="S101" s="222">
        <v>13.83</v>
      </c>
      <c r="T101" s="175">
        <v>9.7100000000000009</v>
      </c>
      <c r="U101" s="175">
        <v>2.1500000000000128</v>
      </c>
      <c r="V101" s="270"/>
    </row>
    <row r="102" spans="1:22">
      <c r="A102" s="228" t="s">
        <v>188</v>
      </c>
      <c r="B102" s="213">
        <v>13191</v>
      </c>
      <c r="C102" s="215">
        <v>0.15</v>
      </c>
      <c r="D102" s="213">
        <v>1979</v>
      </c>
      <c r="E102" s="220">
        <v>907</v>
      </c>
      <c r="F102" s="220">
        <v>1071</v>
      </c>
      <c r="G102" s="212">
        <v>0.6</v>
      </c>
      <c r="H102" s="212">
        <v>0.4</v>
      </c>
      <c r="I102" s="221">
        <v>0.7</v>
      </c>
      <c r="J102" s="221">
        <v>0</v>
      </c>
      <c r="K102" s="221">
        <v>0.3</v>
      </c>
      <c r="L102" s="215">
        <v>379.20000000000005</v>
      </c>
      <c r="M102" s="215">
        <v>214.47</v>
      </c>
      <c r="N102" s="215">
        <v>119.23000000000002</v>
      </c>
      <c r="O102" s="215">
        <v>45.5</v>
      </c>
      <c r="P102" s="215">
        <v>280</v>
      </c>
      <c r="Q102" s="215">
        <v>191</v>
      </c>
      <c r="R102" s="215">
        <v>89</v>
      </c>
      <c r="S102" s="222">
        <v>23.47</v>
      </c>
      <c r="T102" s="175">
        <v>38.65</v>
      </c>
      <c r="U102" s="175">
        <v>-8.4199999999999804</v>
      </c>
      <c r="V102" s="270"/>
    </row>
    <row r="103" spans="1:22">
      <c r="A103" s="228" t="s">
        <v>189</v>
      </c>
      <c r="B103" s="213">
        <v>10730</v>
      </c>
      <c r="C103" s="215">
        <v>0.3</v>
      </c>
      <c r="D103" s="213">
        <v>3219</v>
      </c>
      <c r="E103" s="220">
        <v>1711</v>
      </c>
      <c r="F103" s="220">
        <v>1506</v>
      </c>
      <c r="G103" s="212">
        <v>0.8</v>
      </c>
      <c r="H103" s="212">
        <v>0.2</v>
      </c>
      <c r="I103" s="221">
        <v>0.8</v>
      </c>
      <c r="J103" s="221">
        <v>0</v>
      </c>
      <c r="K103" s="221">
        <v>0.2</v>
      </c>
      <c r="L103" s="215">
        <v>663.9</v>
      </c>
      <c r="M103" s="215">
        <v>511.42</v>
      </c>
      <c r="N103" s="215">
        <v>125.92</v>
      </c>
      <c r="O103" s="215">
        <v>26.56</v>
      </c>
      <c r="P103" s="215">
        <v>571</v>
      </c>
      <c r="Q103" s="215">
        <v>476</v>
      </c>
      <c r="R103" s="215">
        <v>95</v>
      </c>
      <c r="S103" s="222">
        <v>35.42</v>
      </c>
      <c r="T103" s="175">
        <v>41.18</v>
      </c>
      <c r="U103" s="175">
        <v>-10.259999999999998</v>
      </c>
      <c r="V103" s="270"/>
    </row>
    <row r="104" spans="1:22">
      <c r="A104" s="229" t="s">
        <v>190</v>
      </c>
      <c r="B104" s="224">
        <v>101736</v>
      </c>
      <c r="C104" s="219"/>
      <c r="D104" s="224">
        <v>20545</v>
      </c>
      <c r="E104" s="224">
        <v>10676</v>
      </c>
      <c r="F104" s="224">
        <v>9855</v>
      </c>
      <c r="G104" s="219"/>
      <c r="H104" s="219"/>
      <c r="I104" s="219"/>
      <c r="J104" s="219"/>
      <c r="K104" s="219"/>
      <c r="L104" s="225">
        <v>4188.3</v>
      </c>
      <c r="M104" s="225">
        <v>2883.68</v>
      </c>
      <c r="N104" s="225">
        <v>897.15000000000009</v>
      </c>
      <c r="O104" s="225">
        <v>407.47000000000008</v>
      </c>
      <c r="P104" s="225">
        <v>3144</v>
      </c>
      <c r="Q104" s="225">
        <v>2548</v>
      </c>
      <c r="R104" s="225">
        <v>596</v>
      </c>
      <c r="S104" s="225">
        <v>335.68000000000006</v>
      </c>
      <c r="T104" s="274">
        <v>257.50999999999993</v>
      </c>
      <c r="U104" s="274">
        <v>43.640000000000057</v>
      </c>
      <c r="V104" s="225"/>
    </row>
    <row r="105" spans="1:22">
      <c r="A105" s="229" t="s">
        <v>102</v>
      </c>
      <c r="B105" s="224">
        <v>22822</v>
      </c>
      <c r="C105" s="219"/>
      <c r="D105" s="224">
        <v>3423</v>
      </c>
      <c r="E105" s="224">
        <v>1613</v>
      </c>
      <c r="F105" s="224">
        <v>1807</v>
      </c>
      <c r="G105" s="219"/>
      <c r="H105" s="219"/>
      <c r="I105" s="219"/>
      <c r="J105" s="219"/>
      <c r="K105" s="219"/>
      <c r="L105" s="225">
        <v>664.6</v>
      </c>
      <c r="M105" s="225">
        <v>384.22999999999996</v>
      </c>
      <c r="N105" s="225">
        <v>83.59</v>
      </c>
      <c r="O105" s="225">
        <v>196.78</v>
      </c>
      <c r="P105" s="225">
        <v>402</v>
      </c>
      <c r="Q105" s="225">
        <v>345</v>
      </c>
      <c r="R105" s="225">
        <v>57</v>
      </c>
      <c r="S105" s="225">
        <v>39.230000000000004</v>
      </c>
      <c r="T105" s="274">
        <v>24.6</v>
      </c>
      <c r="U105" s="274">
        <v>1.9899999999999967</v>
      </c>
      <c r="V105" s="225"/>
    </row>
    <row r="106" spans="1:22">
      <c r="A106" s="228" t="s">
        <v>191</v>
      </c>
      <c r="B106" s="231">
        <v>9756</v>
      </c>
      <c r="C106" s="215">
        <v>0.15</v>
      </c>
      <c r="D106" s="213">
        <v>1463</v>
      </c>
      <c r="E106" s="220">
        <v>670</v>
      </c>
      <c r="F106" s="220">
        <v>792</v>
      </c>
      <c r="G106" s="212">
        <v>0.6</v>
      </c>
      <c r="H106" s="212">
        <v>0.4</v>
      </c>
      <c r="I106" s="221">
        <v>0</v>
      </c>
      <c r="J106" s="221">
        <v>1</v>
      </c>
      <c r="K106" s="221">
        <v>0</v>
      </c>
      <c r="L106" s="215">
        <v>280.2</v>
      </c>
      <c r="M106" s="215">
        <v>168.12</v>
      </c>
      <c r="N106" s="215">
        <v>0</v>
      </c>
      <c r="O106" s="215">
        <v>112.08</v>
      </c>
      <c r="P106" s="215">
        <v>155</v>
      </c>
      <c r="Q106" s="215">
        <v>155</v>
      </c>
      <c r="R106" s="215">
        <v>0</v>
      </c>
      <c r="S106" s="222">
        <v>13.120000000000005</v>
      </c>
      <c r="T106" s="175">
        <v>0</v>
      </c>
      <c r="U106" s="175">
        <v>0</v>
      </c>
      <c r="V106" s="270"/>
    </row>
    <row r="107" spans="1:22">
      <c r="A107" s="227" t="s">
        <v>192</v>
      </c>
      <c r="B107" s="232">
        <v>6260</v>
      </c>
      <c r="C107" s="215">
        <v>0.15</v>
      </c>
      <c r="D107" s="213">
        <v>939</v>
      </c>
      <c r="E107" s="220">
        <v>475</v>
      </c>
      <c r="F107" s="220">
        <v>463</v>
      </c>
      <c r="G107" s="212">
        <v>0.6</v>
      </c>
      <c r="H107" s="212">
        <v>0.4</v>
      </c>
      <c r="I107" s="221">
        <v>0.5</v>
      </c>
      <c r="J107" s="221">
        <v>0.5</v>
      </c>
      <c r="K107" s="221"/>
      <c r="L107" s="215">
        <v>188.79999999999998</v>
      </c>
      <c r="M107" s="215">
        <v>106.03</v>
      </c>
      <c r="N107" s="215">
        <v>45.01</v>
      </c>
      <c r="O107" s="215">
        <v>37.76</v>
      </c>
      <c r="P107" s="215">
        <v>124</v>
      </c>
      <c r="Q107" s="215">
        <v>93</v>
      </c>
      <c r="R107" s="215">
        <v>31</v>
      </c>
      <c r="S107" s="222">
        <v>13.03</v>
      </c>
      <c r="T107" s="175">
        <v>13.36</v>
      </c>
      <c r="U107" s="175">
        <v>0.64999999999999858</v>
      </c>
      <c r="V107" s="270"/>
    </row>
    <row r="108" spans="1:22">
      <c r="A108" s="227" t="s">
        <v>193</v>
      </c>
      <c r="B108" s="232">
        <v>6806</v>
      </c>
      <c r="C108" s="215">
        <v>0.15</v>
      </c>
      <c r="D108" s="213">
        <v>1021</v>
      </c>
      <c r="E108" s="220">
        <v>468</v>
      </c>
      <c r="F108" s="220">
        <v>552</v>
      </c>
      <c r="G108" s="212">
        <v>0.6</v>
      </c>
      <c r="H108" s="212">
        <v>0.4</v>
      </c>
      <c r="I108" s="221">
        <v>0.4</v>
      </c>
      <c r="J108" s="221">
        <v>0.6</v>
      </c>
      <c r="K108" s="221"/>
      <c r="L108" s="215">
        <v>195.6</v>
      </c>
      <c r="M108" s="215">
        <v>110.08</v>
      </c>
      <c r="N108" s="215">
        <v>38.58</v>
      </c>
      <c r="O108" s="215">
        <v>46.94</v>
      </c>
      <c r="P108" s="215">
        <v>123</v>
      </c>
      <c r="Q108" s="215">
        <v>97</v>
      </c>
      <c r="R108" s="215">
        <v>26</v>
      </c>
      <c r="S108" s="222">
        <v>13.08</v>
      </c>
      <c r="T108" s="175">
        <v>11.24</v>
      </c>
      <c r="U108" s="175">
        <v>1.3399999999999981</v>
      </c>
      <c r="V108" s="270"/>
    </row>
    <row r="109" spans="1:22">
      <c r="A109" s="228" t="s">
        <v>194</v>
      </c>
      <c r="B109" s="232">
        <v>9359</v>
      </c>
      <c r="C109" s="215">
        <v>0.15</v>
      </c>
      <c r="D109" s="213">
        <v>1404</v>
      </c>
      <c r="E109" s="220">
        <v>702</v>
      </c>
      <c r="F109" s="220">
        <v>701</v>
      </c>
      <c r="G109" s="212">
        <v>0.6</v>
      </c>
      <c r="H109" s="212">
        <v>0.4</v>
      </c>
      <c r="I109" s="221">
        <v>0.7</v>
      </c>
      <c r="J109" s="221">
        <v>0</v>
      </c>
      <c r="K109" s="221">
        <v>0.3</v>
      </c>
      <c r="L109" s="215">
        <v>280.7</v>
      </c>
      <c r="M109" s="215">
        <v>162.19</v>
      </c>
      <c r="N109" s="215">
        <v>84.829999999999984</v>
      </c>
      <c r="O109" s="215">
        <v>33.68</v>
      </c>
      <c r="P109" s="215">
        <v>222</v>
      </c>
      <c r="Q109" s="215">
        <v>151</v>
      </c>
      <c r="R109" s="215">
        <v>71</v>
      </c>
      <c r="S109" s="222">
        <v>11.19</v>
      </c>
      <c r="T109" s="175">
        <v>30.56</v>
      </c>
      <c r="U109" s="175">
        <v>-16.730000000000015</v>
      </c>
      <c r="V109" s="270"/>
    </row>
    <row r="110" spans="1:22">
      <c r="A110" s="227" t="s">
        <v>195</v>
      </c>
      <c r="B110" s="232">
        <v>12309</v>
      </c>
      <c r="C110" s="215">
        <v>0.15</v>
      </c>
      <c r="D110" s="213">
        <v>1846</v>
      </c>
      <c r="E110" s="220">
        <v>893</v>
      </c>
      <c r="F110" s="220">
        <v>952</v>
      </c>
      <c r="G110" s="212">
        <v>0.6</v>
      </c>
      <c r="H110" s="212">
        <v>0.4</v>
      </c>
      <c r="I110" s="221">
        <v>0.7</v>
      </c>
      <c r="J110" s="221">
        <v>0</v>
      </c>
      <c r="K110" s="221">
        <v>0.3</v>
      </c>
      <c r="L110" s="215">
        <v>363.09999999999997</v>
      </c>
      <c r="M110" s="215">
        <v>200.04</v>
      </c>
      <c r="N110" s="215">
        <v>119.49000000000001</v>
      </c>
      <c r="O110" s="215">
        <v>43.57</v>
      </c>
      <c r="P110" s="215">
        <v>247</v>
      </c>
      <c r="Q110" s="215">
        <v>168</v>
      </c>
      <c r="R110" s="215">
        <v>79</v>
      </c>
      <c r="S110" s="222">
        <v>32.04</v>
      </c>
      <c r="T110" s="175">
        <v>33.979999999999997</v>
      </c>
      <c r="U110" s="175">
        <v>6.5100000000000122</v>
      </c>
      <c r="V110" s="270"/>
    </row>
    <row r="111" spans="1:22">
      <c r="A111" s="227" t="s">
        <v>196</v>
      </c>
      <c r="B111" s="232">
        <v>13511</v>
      </c>
      <c r="C111" s="215">
        <v>0.3</v>
      </c>
      <c r="D111" s="213">
        <v>4053</v>
      </c>
      <c r="E111" s="220">
        <v>1857</v>
      </c>
      <c r="F111" s="220">
        <v>2193</v>
      </c>
      <c r="G111" s="212">
        <v>0.8</v>
      </c>
      <c r="H111" s="212">
        <v>0.2</v>
      </c>
      <c r="I111" s="221">
        <v>0.8</v>
      </c>
      <c r="J111" s="221">
        <v>0</v>
      </c>
      <c r="K111" s="221">
        <v>0.2</v>
      </c>
      <c r="L111" s="215">
        <v>776.39999999999986</v>
      </c>
      <c r="M111" s="215">
        <v>571.4</v>
      </c>
      <c r="N111" s="215">
        <v>173.94</v>
      </c>
      <c r="O111" s="215">
        <v>31.06</v>
      </c>
      <c r="P111" s="215">
        <v>578</v>
      </c>
      <c r="Q111" s="215">
        <v>482</v>
      </c>
      <c r="R111" s="215">
        <v>96</v>
      </c>
      <c r="S111" s="222">
        <v>89.4</v>
      </c>
      <c r="T111" s="175">
        <v>41.69</v>
      </c>
      <c r="U111" s="175">
        <v>36.25</v>
      </c>
      <c r="V111" s="270"/>
    </row>
    <row r="112" spans="1:22">
      <c r="A112" s="228" t="s">
        <v>197</v>
      </c>
      <c r="B112" s="232">
        <v>4260</v>
      </c>
      <c r="C112" s="215">
        <v>0.3</v>
      </c>
      <c r="D112" s="213">
        <v>1278</v>
      </c>
      <c r="E112" s="220">
        <v>874</v>
      </c>
      <c r="F112" s="220">
        <v>403</v>
      </c>
      <c r="G112" s="212">
        <v>0.8</v>
      </c>
      <c r="H112" s="212">
        <v>0.2</v>
      </c>
      <c r="I112" s="221">
        <v>0.8</v>
      </c>
      <c r="J112" s="221">
        <v>0</v>
      </c>
      <c r="K112" s="221">
        <v>0.2</v>
      </c>
      <c r="L112" s="215">
        <v>302.5</v>
      </c>
      <c r="M112" s="215">
        <v>233.07</v>
      </c>
      <c r="N112" s="215">
        <v>57.33</v>
      </c>
      <c r="O112" s="215">
        <v>12.1</v>
      </c>
      <c r="P112" s="215">
        <v>260</v>
      </c>
      <c r="Q112" s="215">
        <v>217</v>
      </c>
      <c r="R112" s="215">
        <v>43</v>
      </c>
      <c r="S112" s="222">
        <v>16.07</v>
      </c>
      <c r="T112" s="175">
        <v>18.79</v>
      </c>
      <c r="U112" s="175">
        <v>-4.4600000000000009</v>
      </c>
      <c r="V112" s="270"/>
    </row>
    <row r="113" spans="1:22">
      <c r="A113" s="227" t="s">
        <v>198</v>
      </c>
      <c r="B113" s="232">
        <v>7456</v>
      </c>
      <c r="C113" s="215">
        <v>0.3</v>
      </c>
      <c r="D113" s="213">
        <v>2237</v>
      </c>
      <c r="E113" s="220">
        <v>1376</v>
      </c>
      <c r="F113" s="220">
        <v>860</v>
      </c>
      <c r="G113" s="212">
        <v>0.8</v>
      </c>
      <c r="H113" s="212">
        <v>0.2</v>
      </c>
      <c r="I113" s="221">
        <v>0.8</v>
      </c>
      <c r="J113" s="221">
        <v>0</v>
      </c>
      <c r="K113" s="221">
        <v>0.2</v>
      </c>
      <c r="L113" s="215">
        <v>498.8</v>
      </c>
      <c r="M113" s="215">
        <v>381.15999999999997</v>
      </c>
      <c r="N113" s="215">
        <v>97.690000000000026</v>
      </c>
      <c r="O113" s="215">
        <v>19.95</v>
      </c>
      <c r="P113" s="215">
        <v>419</v>
      </c>
      <c r="Q113" s="215">
        <v>349</v>
      </c>
      <c r="R113" s="215">
        <v>70</v>
      </c>
      <c r="S113" s="222">
        <v>32.159999999999997</v>
      </c>
      <c r="T113" s="175">
        <v>30.2</v>
      </c>
      <c r="U113" s="175">
        <v>-2.5099999999999731</v>
      </c>
      <c r="V113" s="270"/>
    </row>
    <row r="114" spans="1:22">
      <c r="A114" s="227" t="s">
        <v>199</v>
      </c>
      <c r="B114" s="232">
        <v>5140</v>
      </c>
      <c r="C114" s="215">
        <v>0.15</v>
      </c>
      <c r="D114" s="213">
        <v>771</v>
      </c>
      <c r="E114" s="220">
        <v>353</v>
      </c>
      <c r="F114" s="220">
        <v>417</v>
      </c>
      <c r="G114" s="212">
        <v>0.8</v>
      </c>
      <c r="H114" s="212">
        <v>0.2</v>
      </c>
      <c r="I114" s="221">
        <v>0.7</v>
      </c>
      <c r="J114" s="221">
        <v>0</v>
      </c>
      <c r="K114" s="221">
        <v>0.3</v>
      </c>
      <c r="L114" s="215">
        <v>147.60000000000002</v>
      </c>
      <c r="M114" s="215">
        <v>109.47</v>
      </c>
      <c r="N114" s="215">
        <v>29.269999999999996</v>
      </c>
      <c r="O114" s="215">
        <v>8.86</v>
      </c>
      <c r="P114" s="215">
        <v>110</v>
      </c>
      <c r="Q114" s="215">
        <v>94</v>
      </c>
      <c r="R114" s="215">
        <v>16</v>
      </c>
      <c r="S114" s="222">
        <v>15.47</v>
      </c>
      <c r="T114" s="175">
        <v>7.1</v>
      </c>
      <c r="U114" s="175">
        <v>6.1699999999999964</v>
      </c>
      <c r="V114" s="270"/>
    </row>
    <row r="115" spans="1:22">
      <c r="A115" s="228" t="s">
        <v>200</v>
      </c>
      <c r="B115" s="232">
        <v>7934</v>
      </c>
      <c r="C115" s="215">
        <v>0.3</v>
      </c>
      <c r="D115" s="213">
        <v>2380</v>
      </c>
      <c r="E115" s="220">
        <v>1408</v>
      </c>
      <c r="F115" s="220">
        <v>971</v>
      </c>
      <c r="G115" s="212">
        <v>0.8</v>
      </c>
      <c r="H115" s="212">
        <v>0.2</v>
      </c>
      <c r="I115" s="221">
        <v>0.8</v>
      </c>
      <c r="J115" s="221">
        <v>0</v>
      </c>
      <c r="K115" s="221">
        <v>0.2</v>
      </c>
      <c r="L115" s="215">
        <v>519.5</v>
      </c>
      <c r="M115" s="215">
        <v>392.15999999999997</v>
      </c>
      <c r="N115" s="215">
        <v>106.56000000000003</v>
      </c>
      <c r="O115" s="215">
        <v>20.78</v>
      </c>
      <c r="P115" s="215">
        <v>420</v>
      </c>
      <c r="Q115" s="215">
        <v>350</v>
      </c>
      <c r="R115" s="215">
        <v>70</v>
      </c>
      <c r="S115" s="222">
        <v>42.16</v>
      </c>
      <c r="T115" s="175">
        <v>30.29</v>
      </c>
      <c r="U115" s="175">
        <v>6.2700000000000315</v>
      </c>
      <c r="V115" s="270"/>
    </row>
    <row r="116" spans="1:22">
      <c r="A116" s="228" t="s">
        <v>201</v>
      </c>
      <c r="B116" s="232">
        <v>2072</v>
      </c>
      <c r="C116" s="215">
        <v>0.3</v>
      </c>
      <c r="D116" s="213">
        <v>622</v>
      </c>
      <c r="E116" s="220">
        <v>336</v>
      </c>
      <c r="F116" s="220">
        <v>286</v>
      </c>
      <c r="G116" s="212">
        <v>0.6</v>
      </c>
      <c r="H116" s="212">
        <v>0.4</v>
      </c>
      <c r="I116" s="221">
        <v>0.8</v>
      </c>
      <c r="J116" s="221">
        <v>0</v>
      </c>
      <c r="K116" s="221">
        <v>0.2</v>
      </c>
      <c r="L116" s="215">
        <v>129.4</v>
      </c>
      <c r="M116" s="215">
        <v>74.55</v>
      </c>
      <c r="N116" s="215">
        <v>44.5</v>
      </c>
      <c r="O116" s="215">
        <v>10.35</v>
      </c>
      <c r="P116" s="215">
        <v>106</v>
      </c>
      <c r="Q116" s="215">
        <v>69</v>
      </c>
      <c r="R116" s="215">
        <v>37</v>
      </c>
      <c r="S116" s="222">
        <v>5.55</v>
      </c>
      <c r="T116" s="175">
        <v>15.85</v>
      </c>
      <c r="U116" s="175">
        <v>-8.35</v>
      </c>
      <c r="V116" s="270"/>
    </row>
    <row r="117" spans="1:22">
      <c r="A117" s="227" t="s">
        <v>202</v>
      </c>
      <c r="B117" s="232">
        <v>16873</v>
      </c>
      <c r="C117" s="215">
        <v>0.15</v>
      </c>
      <c r="D117" s="213">
        <v>2531</v>
      </c>
      <c r="E117" s="220">
        <v>1264</v>
      </c>
      <c r="F117" s="220">
        <v>1265</v>
      </c>
      <c r="G117" s="212">
        <v>0.8</v>
      </c>
      <c r="H117" s="212">
        <v>0.2</v>
      </c>
      <c r="I117" s="221">
        <v>0.7</v>
      </c>
      <c r="J117" s="221">
        <v>0</v>
      </c>
      <c r="K117" s="221">
        <v>0.3</v>
      </c>
      <c r="L117" s="215">
        <v>505.69999999999993</v>
      </c>
      <c r="M117" s="215">
        <v>375.40999999999997</v>
      </c>
      <c r="N117" s="215">
        <v>99.95</v>
      </c>
      <c r="O117" s="215">
        <v>30.34</v>
      </c>
      <c r="P117" s="215">
        <v>380</v>
      </c>
      <c r="Q117" s="215">
        <v>323</v>
      </c>
      <c r="R117" s="215">
        <v>57</v>
      </c>
      <c r="S117" s="222">
        <v>52.41</v>
      </c>
      <c r="T117" s="175">
        <v>24.45</v>
      </c>
      <c r="U117" s="175">
        <v>18.500000000000004</v>
      </c>
      <c r="V117" s="270"/>
    </row>
    <row r="118" spans="1:22">
      <c r="A118" s="229" t="s">
        <v>203</v>
      </c>
      <c r="B118" s="224">
        <v>103872</v>
      </c>
      <c r="C118" s="219"/>
      <c r="D118" s="224">
        <v>20430</v>
      </c>
      <c r="E118" s="224">
        <v>10241</v>
      </c>
      <c r="F118" s="224">
        <v>10174</v>
      </c>
      <c r="G118" s="219"/>
      <c r="H118" s="219"/>
      <c r="I118" s="219"/>
      <c r="J118" s="219"/>
      <c r="K118" s="219"/>
      <c r="L118" s="225">
        <v>4089.7</v>
      </c>
      <c r="M118" s="225">
        <v>2593.48</v>
      </c>
      <c r="N118" s="225">
        <v>1044.77</v>
      </c>
      <c r="O118" s="225">
        <v>451.44999999999993</v>
      </c>
      <c r="P118" s="225">
        <v>2920</v>
      </c>
      <c r="Q118" s="225">
        <v>2234</v>
      </c>
      <c r="R118" s="225">
        <v>686</v>
      </c>
      <c r="S118" s="225">
        <v>359.48000000000008</v>
      </c>
      <c r="T118" s="274">
        <v>297.33000000000004</v>
      </c>
      <c r="U118" s="274">
        <v>61.44000000000004</v>
      </c>
      <c r="V118" s="225"/>
    </row>
    <row r="119" spans="1:22">
      <c r="A119" s="229" t="s">
        <v>102</v>
      </c>
      <c r="B119" s="224">
        <v>24262</v>
      </c>
      <c r="C119" s="219"/>
      <c r="D119" s="224">
        <v>3639</v>
      </c>
      <c r="E119" s="224">
        <v>1667</v>
      </c>
      <c r="F119" s="224">
        <v>1969</v>
      </c>
      <c r="G119" s="219"/>
      <c r="H119" s="219"/>
      <c r="I119" s="219"/>
      <c r="J119" s="219"/>
      <c r="K119" s="219"/>
      <c r="L119" s="225">
        <v>697</v>
      </c>
      <c r="M119" s="225">
        <v>396.83000000000004</v>
      </c>
      <c r="N119" s="225">
        <v>103.97999999999999</v>
      </c>
      <c r="O119" s="225">
        <v>196.19</v>
      </c>
      <c r="P119" s="225">
        <v>396</v>
      </c>
      <c r="Q119" s="225">
        <v>330</v>
      </c>
      <c r="R119" s="225">
        <v>66</v>
      </c>
      <c r="S119" s="225">
        <v>66.830000000000013</v>
      </c>
      <c r="T119" s="274">
        <v>28.85</v>
      </c>
      <c r="U119" s="274">
        <v>9.1299999999999972</v>
      </c>
      <c r="V119" s="225"/>
    </row>
    <row r="120" spans="1:22">
      <c r="A120" s="228" t="s">
        <v>204</v>
      </c>
      <c r="B120" s="213">
        <v>6296</v>
      </c>
      <c r="C120" s="215">
        <v>0.15</v>
      </c>
      <c r="D120" s="213">
        <v>944</v>
      </c>
      <c r="E120" s="220">
        <v>432</v>
      </c>
      <c r="F120" s="220">
        <v>511</v>
      </c>
      <c r="G120" s="212">
        <v>0.6</v>
      </c>
      <c r="H120" s="212">
        <v>0.4</v>
      </c>
      <c r="I120" s="221">
        <v>0</v>
      </c>
      <c r="J120" s="221">
        <v>1</v>
      </c>
      <c r="K120" s="221">
        <v>0</v>
      </c>
      <c r="L120" s="215">
        <v>180.7</v>
      </c>
      <c r="M120" s="215">
        <v>108.42</v>
      </c>
      <c r="N120" s="215">
        <v>0</v>
      </c>
      <c r="O120" s="215">
        <v>72.28</v>
      </c>
      <c r="P120" s="215">
        <v>80</v>
      </c>
      <c r="Q120" s="215">
        <v>80</v>
      </c>
      <c r="R120" s="215">
        <v>0</v>
      </c>
      <c r="S120" s="222">
        <v>28.42</v>
      </c>
      <c r="T120" s="175">
        <v>0</v>
      </c>
      <c r="U120" s="175">
        <v>0</v>
      </c>
      <c r="V120" s="270"/>
    </row>
    <row r="121" spans="1:22">
      <c r="A121" s="227" t="s">
        <v>205</v>
      </c>
      <c r="B121" s="213">
        <v>8681</v>
      </c>
      <c r="C121" s="215">
        <v>0.15</v>
      </c>
      <c r="D121" s="213">
        <v>1302</v>
      </c>
      <c r="E121" s="220">
        <v>597</v>
      </c>
      <c r="F121" s="220">
        <v>704</v>
      </c>
      <c r="G121" s="212">
        <v>0.6</v>
      </c>
      <c r="H121" s="212">
        <v>0.4</v>
      </c>
      <c r="I121" s="221">
        <v>0.4</v>
      </c>
      <c r="J121" s="221">
        <v>0.6</v>
      </c>
      <c r="K121" s="221"/>
      <c r="L121" s="215">
        <v>249.49999999999997</v>
      </c>
      <c r="M121" s="215">
        <v>138.01</v>
      </c>
      <c r="N121" s="215">
        <v>51.609999999999985</v>
      </c>
      <c r="O121" s="215">
        <v>59.88</v>
      </c>
      <c r="P121" s="215">
        <v>148</v>
      </c>
      <c r="Q121" s="215">
        <v>117</v>
      </c>
      <c r="R121" s="215">
        <v>31</v>
      </c>
      <c r="S121" s="222">
        <v>21.01</v>
      </c>
      <c r="T121" s="175">
        <v>13.49</v>
      </c>
      <c r="U121" s="175">
        <v>7.119999999999985</v>
      </c>
      <c r="V121" s="270"/>
    </row>
    <row r="122" spans="1:22">
      <c r="A122" s="227" t="s">
        <v>206</v>
      </c>
      <c r="B122" s="213">
        <v>9285</v>
      </c>
      <c r="C122" s="215">
        <v>0.15</v>
      </c>
      <c r="D122" s="213">
        <v>1393</v>
      </c>
      <c r="E122" s="220">
        <v>638</v>
      </c>
      <c r="F122" s="220">
        <v>754</v>
      </c>
      <c r="G122" s="212">
        <v>0.6</v>
      </c>
      <c r="H122" s="212">
        <v>0.4</v>
      </c>
      <c r="I122" s="221">
        <v>0.4</v>
      </c>
      <c r="J122" s="221">
        <v>0.6</v>
      </c>
      <c r="K122" s="221"/>
      <c r="L122" s="215">
        <v>266.8</v>
      </c>
      <c r="M122" s="215">
        <v>150.4</v>
      </c>
      <c r="N122" s="215">
        <v>52.370000000000012</v>
      </c>
      <c r="O122" s="215">
        <v>64.03</v>
      </c>
      <c r="P122" s="215">
        <v>168</v>
      </c>
      <c r="Q122" s="215">
        <v>133</v>
      </c>
      <c r="R122" s="215">
        <v>35</v>
      </c>
      <c r="S122" s="222">
        <v>17.399999999999999</v>
      </c>
      <c r="T122" s="175">
        <v>15.36</v>
      </c>
      <c r="U122" s="175">
        <v>2.0100000000000122</v>
      </c>
      <c r="V122" s="270"/>
    </row>
    <row r="123" spans="1:22">
      <c r="A123" s="228" t="s">
        <v>207</v>
      </c>
      <c r="B123" s="213">
        <v>4751</v>
      </c>
      <c r="C123" s="215">
        <v>0.15</v>
      </c>
      <c r="D123" s="213">
        <v>713</v>
      </c>
      <c r="E123" s="220">
        <v>327</v>
      </c>
      <c r="F123" s="220">
        <v>385</v>
      </c>
      <c r="G123" s="212">
        <v>0.6</v>
      </c>
      <c r="H123" s="212">
        <v>0.4</v>
      </c>
      <c r="I123" s="221">
        <v>0.7</v>
      </c>
      <c r="J123" s="221">
        <v>0</v>
      </c>
      <c r="K123" s="221">
        <v>0.3</v>
      </c>
      <c r="L123" s="215">
        <v>136.60000000000002</v>
      </c>
      <c r="M123" s="215">
        <v>79.12</v>
      </c>
      <c r="N123" s="215">
        <v>41.089999999999996</v>
      </c>
      <c r="O123" s="215">
        <v>16.39</v>
      </c>
      <c r="P123" s="215">
        <v>108</v>
      </c>
      <c r="Q123" s="215">
        <v>74</v>
      </c>
      <c r="R123" s="215">
        <v>34</v>
      </c>
      <c r="S123" s="222">
        <v>5.12</v>
      </c>
      <c r="T123" s="175">
        <v>14.91</v>
      </c>
      <c r="U123" s="175">
        <v>-7.8200000000000038</v>
      </c>
      <c r="V123" s="270"/>
    </row>
    <row r="124" spans="1:22">
      <c r="A124" s="228" t="s">
        <v>208</v>
      </c>
      <c r="B124" s="213">
        <v>15759</v>
      </c>
      <c r="C124" s="215">
        <v>0.15</v>
      </c>
      <c r="D124" s="213">
        <v>2364</v>
      </c>
      <c r="E124" s="220">
        <v>1083</v>
      </c>
      <c r="F124" s="220">
        <v>1279</v>
      </c>
      <c r="G124" s="212">
        <v>0.6</v>
      </c>
      <c r="H124" s="212">
        <v>0.4</v>
      </c>
      <c r="I124" s="221">
        <v>0.7</v>
      </c>
      <c r="J124" s="221">
        <v>0</v>
      </c>
      <c r="K124" s="221">
        <v>0.3</v>
      </c>
      <c r="L124" s="215">
        <v>452.80000000000007</v>
      </c>
      <c r="M124" s="215">
        <v>251.78</v>
      </c>
      <c r="N124" s="215">
        <v>146.68</v>
      </c>
      <c r="O124" s="215">
        <v>54.34</v>
      </c>
      <c r="P124" s="215">
        <v>317</v>
      </c>
      <c r="Q124" s="215">
        <v>216</v>
      </c>
      <c r="R124" s="215">
        <v>101</v>
      </c>
      <c r="S124" s="222">
        <v>35.78</v>
      </c>
      <c r="T124" s="175">
        <v>43.53</v>
      </c>
      <c r="U124" s="175">
        <v>2.1500000000000057</v>
      </c>
      <c r="V124" s="270"/>
    </row>
    <row r="125" spans="1:22">
      <c r="A125" s="227" t="s">
        <v>209</v>
      </c>
      <c r="B125" s="213">
        <v>10025</v>
      </c>
      <c r="C125" s="215">
        <v>0.15</v>
      </c>
      <c r="D125" s="213">
        <v>1504</v>
      </c>
      <c r="E125" s="220">
        <v>689</v>
      </c>
      <c r="F125" s="220">
        <v>814</v>
      </c>
      <c r="G125" s="212">
        <v>0.8</v>
      </c>
      <c r="H125" s="212">
        <v>0.2</v>
      </c>
      <c r="I125" s="221">
        <v>0.7</v>
      </c>
      <c r="J125" s="221">
        <v>0</v>
      </c>
      <c r="K125" s="221">
        <v>0.3</v>
      </c>
      <c r="L125" s="215">
        <v>288.10000000000002</v>
      </c>
      <c r="M125" s="215">
        <v>217.8</v>
      </c>
      <c r="N125" s="215">
        <v>53.009999999999991</v>
      </c>
      <c r="O125" s="215">
        <v>17.29</v>
      </c>
      <c r="P125" s="215">
        <v>229</v>
      </c>
      <c r="Q125" s="215">
        <v>195</v>
      </c>
      <c r="R125" s="215">
        <v>34</v>
      </c>
      <c r="S125" s="222">
        <v>22.8</v>
      </c>
      <c r="T125" s="175">
        <v>14.73</v>
      </c>
      <c r="U125" s="175">
        <v>4.2799999999999905</v>
      </c>
      <c r="V125" s="270"/>
    </row>
    <row r="126" spans="1:22">
      <c r="A126" s="227" t="s">
        <v>210</v>
      </c>
      <c r="B126" s="213">
        <v>12236</v>
      </c>
      <c r="C126" s="215">
        <v>0.3</v>
      </c>
      <c r="D126" s="213">
        <v>3671</v>
      </c>
      <c r="E126" s="220">
        <v>1682</v>
      </c>
      <c r="F126" s="220">
        <v>1986</v>
      </c>
      <c r="G126" s="212">
        <v>0.6</v>
      </c>
      <c r="H126" s="212">
        <v>0.4</v>
      </c>
      <c r="I126" s="221">
        <v>0.8</v>
      </c>
      <c r="J126" s="221">
        <v>0</v>
      </c>
      <c r="K126" s="221">
        <v>0.2</v>
      </c>
      <c r="L126" s="215">
        <v>703.2</v>
      </c>
      <c r="M126" s="215">
        <v>382.99</v>
      </c>
      <c r="N126" s="215">
        <v>263.95000000000005</v>
      </c>
      <c r="O126" s="215">
        <v>56.26</v>
      </c>
      <c r="P126" s="215">
        <v>480</v>
      </c>
      <c r="Q126" s="215">
        <v>313</v>
      </c>
      <c r="R126" s="215">
        <v>167</v>
      </c>
      <c r="S126" s="222">
        <v>69.989999999999995</v>
      </c>
      <c r="T126" s="175">
        <v>72.31</v>
      </c>
      <c r="U126" s="175">
        <v>24.640000000000043</v>
      </c>
      <c r="V126" s="270"/>
    </row>
    <row r="127" spans="1:22">
      <c r="A127" s="227" t="s">
        <v>211</v>
      </c>
      <c r="B127" s="213">
        <v>6747</v>
      </c>
      <c r="C127" s="215">
        <v>0.15</v>
      </c>
      <c r="D127" s="213">
        <v>1012</v>
      </c>
      <c r="E127" s="220">
        <v>464</v>
      </c>
      <c r="F127" s="220">
        <v>547</v>
      </c>
      <c r="G127" s="212">
        <v>0.6</v>
      </c>
      <c r="H127" s="212">
        <v>0.4</v>
      </c>
      <c r="I127" s="221">
        <v>0.7</v>
      </c>
      <c r="J127" s="221">
        <v>0</v>
      </c>
      <c r="K127" s="221">
        <v>0.3</v>
      </c>
      <c r="L127" s="215">
        <v>193.9</v>
      </c>
      <c r="M127" s="215">
        <v>108.71000000000001</v>
      </c>
      <c r="N127" s="215">
        <v>61.92</v>
      </c>
      <c r="O127" s="215">
        <v>23.27</v>
      </c>
      <c r="P127" s="215">
        <v>139</v>
      </c>
      <c r="Q127" s="215">
        <v>95</v>
      </c>
      <c r="R127" s="215">
        <v>44</v>
      </c>
      <c r="S127" s="222">
        <v>13.71</v>
      </c>
      <c r="T127" s="175">
        <v>19.25</v>
      </c>
      <c r="U127" s="175">
        <v>-1.3299999999999983</v>
      </c>
      <c r="V127" s="270"/>
    </row>
    <row r="128" spans="1:22">
      <c r="A128" s="227" t="s">
        <v>212</v>
      </c>
      <c r="B128" s="213">
        <v>10000</v>
      </c>
      <c r="C128" s="215">
        <v>0.15</v>
      </c>
      <c r="D128" s="213">
        <v>1500</v>
      </c>
      <c r="E128" s="220">
        <v>687</v>
      </c>
      <c r="F128" s="220">
        <v>812</v>
      </c>
      <c r="G128" s="212">
        <v>0.6</v>
      </c>
      <c r="H128" s="212">
        <v>0.4</v>
      </c>
      <c r="I128" s="221">
        <v>0.7</v>
      </c>
      <c r="J128" s="221">
        <v>0</v>
      </c>
      <c r="K128" s="221">
        <v>0.3</v>
      </c>
      <c r="L128" s="215">
        <v>287.3</v>
      </c>
      <c r="M128" s="215">
        <v>160.81</v>
      </c>
      <c r="N128" s="215">
        <v>92.009999999999991</v>
      </c>
      <c r="O128" s="215">
        <v>34.479999999999997</v>
      </c>
      <c r="P128" s="215">
        <v>206</v>
      </c>
      <c r="Q128" s="215">
        <v>140</v>
      </c>
      <c r="R128" s="215">
        <v>66</v>
      </c>
      <c r="S128" s="222">
        <v>20.81</v>
      </c>
      <c r="T128" s="175">
        <v>28.34</v>
      </c>
      <c r="U128" s="175">
        <v>-2.330000000000009</v>
      </c>
      <c r="V128" s="270"/>
    </row>
    <row r="129" spans="1:22">
      <c r="A129" s="227" t="s">
        <v>213</v>
      </c>
      <c r="B129" s="213">
        <v>8394</v>
      </c>
      <c r="C129" s="215">
        <v>0.3</v>
      </c>
      <c r="D129" s="213">
        <v>2518</v>
      </c>
      <c r="E129" s="220">
        <v>1272</v>
      </c>
      <c r="F129" s="220">
        <v>1244</v>
      </c>
      <c r="G129" s="212">
        <v>0.8</v>
      </c>
      <c r="H129" s="212">
        <v>0.2</v>
      </c>
      <c r="I129" s="221">
        <v>0.8</v>
      </c>
      <c r="J129" s="221">
        <v>0</v>
      </c>
      <c r="K129" s="221">
        <v>0.2</v>
      </c>
      <c r="L129" s="215">
        <v>506</v>
      </c>
      <c r="M129" s="215">
        <v>375.21</v>
      </c>
      <c r="N129" s="215">
        <v>110.55000000000001</v>
      </c>
      <c r="O129" s="215">
        <v>20.239999999999998</v>
      </c>
      <c r="P129" s="215">
        <v>386</v>
      </c>
      <c r="Q129" s="215">
        <v>322</v>
      </c>
      <c r="R129" s="215">
        <v>64</v>
      </c>
      <c r="S129" s="222">
        <v>53.21</v>
      </c>
      <c r="T129" s="175">
        <v>27.86</v>
      </c>
      <c r="U129" s="175">
        <v>18.690000000000012</v>
      </c>
      <c r="V129" s="270"/>
    </row>
    <row r="130" spans="1:22">
      <c r="A130" s="227" t="s">
        <v>214</v>
      </c>
      <c r="B130" s="213">
        <v>3280</v>
      </c>
      <c r="C130" s="215">
        <v>0.3</v>
      </c>
      <c r="D130" s="213">
        <v>984</v>
      </c>
      <c r="E130" s="220">
        <v>909</v>
      </c>
      <c r="F130" s="220">
        <v>75</v>
      </c>
      <c r="G130" s="212">
        <v>0.8</v>
      </c>
      <c r="H130" s="212">
        <v>0.2</v>
      </c>
      <c r="I130" s="221">
        <v>0.8</v>
      </c>
      <c r="J130" s="221">
        <v>0</v>
      </c>
      <c r="K130" s="221">
        <v>0.2</v>
      </c>
      <c r="L130" s="215">
        <v>280.2</v>
      </c>
      <c r="M130" s="215">
        <v>212.31</v>
      </c>
      <c r="N130" s="215">
        <v>56.679999999999993</v>
      </c>
      <c r="O130" s="215">
        <v>11.21</v>
      </c>
      <c r="P130" s="215">
        <v>229</v>
      </c>
      <c r="Q130" s="215">
        <v>191</v>
      </c>
      <c r="R130" s="215">
        <v>38</v>
      </c>
      <c r="S130" s="222">
        <v>21.31</v>
      </c>
      <c r="T130" s="175">
        <v>16.54</v>
      </c>
      <c r="U130" s="175">
        <v>2.1399999999999935</v>
      </c>
      <c r="V130" s="270"/>
    </row>
    <row r="131" spans="1:22">
      <c r="A131" s="227" t="s">
        <v>215</v>
      </c>
      <c r="B131" s="213">
        <v>8418</v>
      </c>
      <c r="C131" s="215">
        <v>0.3</v>
      </c>
      <c r="D131" s="213">
        <v>2525</v>
      </c>
      <c r="E131" s="220">
        <v>1461</v>
      </c>
      <c r="F131" s="220">
        <v>1063</v>
      </c>
      <c r="G131" s="212">
        <v>0.8</v>
      </c>
      <c r="H131" s="212">
        <v>0.2</v>
      </c>
      <c r="I131" s="221">
        <v>0.8</v>
      </c>
      <c r="J131" s="221">
        <v>0</v>
      </c>
      <c r="K131" s="221">
        <v>0.2</v>
      </c>
      <c r="L131" s="215">
        <v>544.6</v>
      </c>
      <c r="M131" s="215">
        <v>407.92</v>
      </c>
      <c r="N131" s="215">
        <v>114.9</v>
      </c>
      <c r="O131" s="215">
        <v>21.78</v>
      </c>
      <c r="P131" s="215">
        <v>430</v>
      </c>
      <c r="Q131" s="215">
        <v>358</v>
      </c>
      <c r="R131" s="215">
        <v>72</v>
      </c>
      <c r="S131" s="222">
        <v>49.92</v>
      </c>
      <c r="T131" s="175">
        <v>31.01</v>
      </c>
      <c r="U131" s="175">
        <v>11.890000000000004</v>
      </c>
      <c r="V131" s="270"/>
    </row>
    <row r="132" spans="1:22">
      <c r="A132" s="229" t="s">
        <v>216</v>
      </c>
      <c r="B132" s="224">
        <v>83015</v>
      </c>
      <c r="C132" s="219"/>
      <c r="D132" s="224">
        <v>21938</v>
      </c>
      <c r="E132" s="224">
        <v>10209</v>
      </c>
      <c r="F132" s="224">
        <v>11713</v>
      </c>
      <c r="G132" s="219"/>
      <c r="H132" s="219"/>
      <c r="I132" s="219"/>
      <c r="J132" s="219"/>
      <c r="K132" s="219"/>
      <c r="L132" s="225">
        <v>4234</v>
      </c>
      <c r="M132" s="225">
        <v>2913.1800000000003</v>
      </c>
      <c r="N132" s="225">
        <v>938.09000000000015</v>
      </c>
      <c r="O132" s="225">
        <v>382.73</v>
      </c>
      <c r="P132" s="225">
        <v>3262</v>
      </c>
      <c r="Q132" s="225">
        <v>2597</v>
      </c>
      <c r="R132" s="225">
        <v>665</v>
      </c>
      <c r="S132" s="225">
        <v>316.17999999999995</v>
      </c>
      <c r="T132" s="274">
        <v>287.74</v>
      </c>
      <c r="U132" s="274">
        <v>-14.649999999999913</v>
      </c>
      <c r="V132" s="225"/>
    </row>
    <row r="133" spans="1:22">
      <c r="A133" s="229" t="s">
        <v>102</v>
      </c>
      <c r="B133" s="224">
        <v>19779</v>
      </c>
      <c r="C133" s="219"/>
      <c r="D133" s="224">
        <v>2967</v>
      </c>
      <c r="E133" s="224">
        <v>1359</v>
      </c>
      <c r="F133" s="224">
        <v>1606</v>
      </c>
      <c r="G133" s="219"/>
      <c r="H133" s="219"/>
      <c r="I133" s="219"/>
      <c r="J133" s="219"/>
      <c r="K133" s="219"/>
      <c r="L133" s="225">
        <v>568.29999999999995</v>
      </c>
      <c r="M133" s="225">
        <v>329.56000000000006</v>
      </c>
      <c r="N133" s="225">
        <v>51.559999999999995</v>
      </c>
      <c r="O133" s="225">
        <v>187.17999999999998</v>
      </c>
      <c r="P133" s="225">
        <v>313</v>
      </c>
      <c r="Q133" s="225">
        <v>280</v>
      </c>
      <c r="R133" s="225">
        <v>33</v>
      </c>
      <c r="S133" s="225">
        <v>49.559999999999988</v>
      </c>
      <c r="T133" s="274">
        <v>14.31</v>
      </c>
      <c r="U133" s="274">
        <v>4.2499999999999929</v>
      </c>
      <c r="V133" s="225"/>
    </row>
    <row r="134" spans="1:22">
      <c r="A134" s="228" t="s">
        <v>217</v>
      </c>
      <c r="B134" s="213">
        <v>9687</v>
      </c>
      <c r="C134" s="215">
        <v>0.15</v>
      </c>
      <c r="D134" s="213">
        <v>1453</v>
      </c>
      <c r="E134" s="220">
        <v>666</v>
      </c>
      <c r="F134" s="220">
        <v>786</v>
      </c>
      <c r="G134" s="212">
        <v>0.6</v>
      </c>
      <c r="H134" s="212">
        <v>0.4</v>
      </c>
      <c r="I134" s="221">
        <v>0</v>
      </c>
      <c r="J134" s="221">
        <v>1</v>
      </c>
      <c r="K134" s="221">
        <v>0</v>
      </c>
      <c r="L134" s="215">
        <v>278.39999999999998</v>
      </c>
      <c r="M134" s="215">
        <v>167.04</v>
      </c>
      <c r="N134" s="215">
        <v>0</v>
      </c>
      <c r="O134" s="215">
        <v>111.36</v>
      </c>
      <c r="P134" s="215">
        <v>138</v>
      </c>
      <c r="Q134" s="215">
        <v>138</v>
      </c>
      <c r="R134" s="215">
        <v>0</v>
      </c>
      <c r="S134" s="222">
        <v>29.039999999999992</v>
      </c>
      <c r="T134" s="175">
        <v>0</v>
      </c>
      <c r="U134" s="175">
        <v>0</v>
      </c>
      <c r="V134" s="270"/>
    </row>
    <row r="135" spans="1:22">
      <c r="A135" s="227" t="s">
        <v>218</v>
      </c>
      <c r="B135" s="213">
        <v>8731</v>
      </c>
      <c r="C135" s="215">
        <v>0.15</v>
      </c>
      <c r="D135" s="213">
        <v>1310</v>
      </c>
      <c r="E135" s="220">
        <v>600</v>
      </c>
      <c r="F135" s="220">
        <v>709</v>
      </c>
      <c r="G135" s="212">
        <v>0.6</v>
      </c>
      <c r="H135" s="212">
        <v>0.4</v>
      </c>
      <c r="I135" s="221">
        <v>0.4</v>
      </c>
      <c r="J135" s="221">
        <v>0.6</v>
      </c>
      <c r="K135" s="221"/>
      <c r="L135" s="215">
        <v>250.9</v>
      </c>
      <c r="M135" s="215">
        <v>141.05000000000001</v>
      </c>
      <c r="N135" s="215">
        <v>49.629999999999995</v>
      </c>
      <c r="O135" s="215">
        <v>60.22</v>
      </c>
      <c r="P135" s="215">
        <v>157</v>
      </c>
      <c r="Q135" s="215">
        <v>124</v>
      </c>
      <c r="R135" s="215">
        <v>33</v>
      </c>
      <c r="S135" s="222">
        <v>17.05</v>
      </c>
      <c r="T135" s="175">
        <v>14.31</v>
      </c>
      <c r="U135" s="175">
        <v>2.319999999999995</v>
      </c>
      <c r="V135" s="270"/>
    </row>
    <row r="136" spans="1:22">
      <c r="A136" s="233" t="s">
        <v>366</v>
      </c>
      <c r="B136" s="213">
        <v>1361</v>
      </c>
      <c r="C136" s="215">
        <v>0.15</v>
      </c>
      <c r="D136" s="213">
        <v>204</v>
      </c>
      <c r="E136" s="220">
        <v>93</v>
      </c>
      <c r="F136" s="220">
        <v>111</v>
      </c>
      <c r="G136" s="212">
        <v>0.6</v>
      </c>
      <c r="H136" s="212">
        <v>0.4</v>
      </c>
      <c r="I136" s="221">
        <v>0</v>
      </c>
      <c r="J136" s="221">
        <v>1</v>
      </c>
      <c r="K136" s="221">
        <v>0</v>
      </c>
      <c r="L136" s="215">
        <v>39</v>
      </c>
      <c r="M136" s="215">
        <v>21.47</v>
      </c>
      <c r="N136" s="215">
        <v>1.9299999999999984</v>
      </c>
      <c r="O136" s="215">
        <v>15.6</v>
      </c>
      <c r="P136" s="215">
        <v>18</v>
      </c>
      <c r="Q136" s="215">
        <v>18</v>
      </c>
      <c r="R136" s="215">
        <v>0</v>
      </c>
      <c r="S136" s="222">
        <v>3.47</v>
      </c>
      <c r="T136" s="175">
        <v>0</v>
      </c>
      <c r="U136" s="175">
        <v>1.9299999999999984</v>
      </c>
      <c r="V136" s="270"/>
    </row>
    <row r="137" spans="1:22">
      <c r="A137" s="228" t="s">
        <v>220</v>
      </c>
      <c r="B137" s="213">
        <v>16907</v>
      </c>
      <c r="C137" s="215">
        <v>0.3</v>
      </c>
      <c r="D137" s="213">
        <v>5072</v>
      </c>
      <c r="E137" s="220">
        <v>2482</v>
      </c>
      <c r="F137" s="220">
        <v>2587</v>
      </c>
      <c r="G137" s="212">
        <v>0.6</v>
      </c>
      <c r="H137" s="212">
        <v>0.4</v>
      </c>
      <c r="I137" s="221">
        <v>0.8</v>
      </c>
      <c r="J137" s="221">
        <v>0</v>
      </c>
      <c r="K137" s="221">
        <v>0.2</v>
      </c>
      <c r="L137" s="215">
        <v>1003.3000000000001</v>
      </c>
      <c r="M137" s="215">
        <v>574.83000000000004</v>
      </c>
      <c r="N137" s="215">
        <v>348.21000000000004</v>
      </c>
      <c r="O137" s="215">
        <v>80.260000000000005</v>
      </c>
      <c r="P137" s="215">
        <v>807</v>
      </c>
      <c r="Q137" s="215">
        <v>526</v>
      </c>
      <c r="R137" s="215">
        <v>281</v>
      </c>
      <c r="S137" s="222">
        <v>48.83</v>
      </c>
      <c r="T137" s="175">
        <v>121.47</v>
      </c>
      <c r="U137" s="175">
        <v>-54.259999999999962</v>
      </c>
      <c r="V137" s="270"/>
    </row>
    <row r="138" spans="1:22">
      <c r="A138" s="227" t="s">
        <v>221</v>
      </c>
      <c r="B138" s="213">
        <v>7644</v>
      </c>
      <c r="C138" s="215">
        <v>0.3</v>
      </c>
      <c r="D138" s="213">
        <v>2293</v>
      </c>
      <c r="E138" s="220">
        <v>1051</v>
      </c>
      <c r="F138" s="220">
        <v>1240</v>
      </c>
      <c r="G138" s="212">
        <v>0.8</v>
      </c>
      <c r="H138" s="212">
        <v>0.2</v>
      </c>
      <c r="I138" s="221">
        <v>0.7</v>
      </c>
      <c r="J138" s="221">
        <v>0</v>
      </c>
      <c r="K138" s="221">
        <v>0.3</v>
      </c>
      <c r="L138" s="215">
        <v>439.3</v>
      </c>
      <c r="M138" s="215">
        <v>327.69</v>
      </c>
      <c r="N138" s="215">
        <v>85.25</v>
      </c>
      <c r="O138" s="215">
        <v>26.36</v>
      </c>
      <c r="P138" s="215">
        <v>335</v>
      </c>
      <c r="Q138" s="215">
        <v>285</v>
      </c>
      <c r="R138" s="215">
        <v>50</v>
      </c>
      <c r="S138" s="222">
        <v>42.69</v>
      </c>
      <c r="T138" s="175">
        <v>21.57</v>
      </c>
      <c r="U138" s="175">
        <v>13.68</v>
      </c>
      <c r="V138" s="270"/>
    </row>
    <row r="139" spans="1:22">
      <c r="A139" s="228" t="s">
        <v>222</v>
      </c>
      <c r="B139" s="213">
        <v>16452</v>
      </c>
      <c r="C139" s="215">
        <v>0.3</v>
      </c>
      <c r="D139" s="213">
        <v>4936</v>
      </c>
      <c r="E139" s="220">
        <v>2261</v>
      </c>
      <c r="F139" s="220">
        <v>2671</v>
      </c>
      <c r="G139" s="212">
        <v>0.8</v>
      </c>
      <c r="H139" s="212">
        <v>0.2</v>
      </c>
      <c r="I139" s="221">
        <v>0.8</v>
      </c>
      <c r="J139" s="221">
        <v>0</v>
      </c>
      <c r="K139" s="221">
        <v>0.2</v>
      </c>
      <c r="L139" s="215">
        <v>945.4000000000002</v>
      </c>
      <c r="M139" s="215">
        <v>723.33</v>
      </c>
      <c r="N139" s="215">
        <v>184.25000000000006</v>
      </c>
      <c r="O139" s="215">
        <v>37.82</v>
      </c>
      <c r="P139" s="215">
        <v>797</v>
      </c>
      <c r="Q139" s="215">
        <v>664</v>
      </c>
      <c r="R139" s="215">
        <v>133</v>
      </c>
      <c r="S139" s="222">
        <v>59.33</v>
      </c>
      <c r="T139" s="175">
        <v>57.48</v>
      </c>
      <c r="U139" s="175">
        <v>-6.22999999999994</v>
      </c>
      <c r="V139" s="270"/>
    </row>
    <row r="140" spans="1:22">
      <c r="A140" s="228" t="s">
        <v>223</v>
      </c>
      <c r="B140" s="213">
        <v>22233</v>
      </c>
      <c r="C140" s="215">
        <v>0.3</v>
      </c>
      <c r="D140" s="213">
        <v>6670</v>
      </c>
      <c r="E140" s="220">
        <v>3056</v>
      </c>
      <c r="F140" s="220">
        <v>3609</v>
      </c>
      <c r="G140" s="212">
        <v>0.8</v>
      </c>
      <c r="H140" s="212">
        <v>0.2</v>
      </c>
      <c r="I140" s="221">
        <v>0.8</v>
      </c>
      <c r="J140" s="221">
        <v>0</v>
      </c>
      <c r="K140" s="221">
        <v>0.2</v>
      </c>
      <c r="L140" s="215">
        <v>1277.6999999999998</v>
      </c>
      <c r="M140" s="215">
        <v>957.77</v>
      </c>
      <c r="N140" s="215">
        <v>268.82</v>
      </c>
      <c r="O140" s="215">
        <v>51.11</v>
      </c>
      <c r="P140" s="215">
        <v>1010</v>
      </c>
      <c r="Q140" s="215">
        <v>842</v>
      </c>
      <c r="R140" s="215">
        <v>168</v>
      </c>
      <c r="S140" s="222">
        <v>115.77</v>
      </c>
      <c r="T140" s="175">
        <v>72.91</v>
      </c>
      <c r="U140" s="175">
        <v>27.909999999999997</v>
      </c>
      <c r="V140" s="270"/>
    </row>
    <row r="141" spans="1:22">
      <c r="A141" s="229" t="s">
        <v>224</v>
      </c>
      <c r="B141" s="224">
        <v>80791</v>
      </c>
      <c r="C141" s="219"/>
      <c r="D141" s="224">
        <v>24239</v>
      </c>
      <c r="E141" s="224">
        <v>12416</v>
      </c>
      <c r="F141" s="224">
        <v>11806</v>
      </c>
      <c r="G141" s="219"/>
      <c r="H141" s="219"/>
      <c r="I141" s="219"/>
      <c r="J141" s="219"/>
      <c r="K141" s="219"/>
      <c r="L141" s="225">
        <v>4905.4000000000005</v>
      </c>
      <c r="M141" s="225">
        <v>3192.4000000000005</v>
      </c>
      <c r="N141" s="225">
        <v>1144.9800000000002</v>
      </c>
      <c r="O141" s="225">
        <v>568.02</v>
      </c>
      <c r="P141" s="225">
        <v>3544</v>
      </c>
      <c r="Q141" s="225">
        <v>2757</v>
      </c>
      <c r="R141" s="225">
        <v>787</v>
      </c>
      <c r="S141" s="225">
        <v>435.40000000000003</v>
      </c>
      <c r="T141" s="274">
        <v>340.24</v>
      </c>
      <c r="U141" s="274">
        <v>17.740000000000002</v>
      </c>
      <c r="V141" s="225"/>
    </row>
    <row r="142" spans="1:22">
      <c r="A142" s="229" t="s">
        <v>102</v>
      </c>
      <c r="B142" s="224">
        <v>19657</v>
      </c>
      <c r="C142" s="219"/>
      <c r="D142" s="224">
        <v>5898</v>
      </c>
      <c r="E142" s="224">
        <v>2702</v>
      </c>
      <c r="F142" s="224">
        <v>3191</v>
      </c>
      <c r="G142" s="219"/>
      <c r="H142" s="219"/>
      <c r="I142" s="219"/>
      <c r="J142" s="219"/>
      <c r="K142" s="219"/>
      <c r="L142" s="225">
        <v>1129.7</v>
      </c>
      <c r="M142" s="225">
        <v>665.81999999999994</v>
      </c>
      <c r="N142" s="225">
        <v>110.23000000000002</v>
      </c>
      <c r="O142" s="225">
        <v>353.65000000000003</v>
      </c>
      <c r="P142" s="225">
        <v>634</v>
      </c>
      <c r="Q142" s="225">
        <v>549</v>
      </c>
      <c r="R142" s="225">
        <v>85</v>
      </c>
      <c r="S142" s="225">
        <v>116.82000000000001</v>
      </c>
      <c r="T142" s="274">
        <v>36.69</v>
      </c>
      <c r="U142" s="274">
        <v>-11.45999999999998</v>
      </c>
      <c r="V142" s="225"/>
    </row>
    <row r="143" spans="1:22">
      <c r="A143" s="228" t="s">
        <v>225</v>
      </c>
      <c r="B143" s="230">
        <v>12535</v>
      </c>
      <c r="C143" s="215">
        <v>0.3</v>
      </c>
      <c r="D143" s="213">
        <v>3761</v>
      </c>
      <c r="E143" s="220">
        <v>1723</v>
      </c>
      <c r="F143" s="220">
        <v>2035</v>
      </c>
      <c r="G143" s="212">
        <v>0.6</v>
      </c>
      <c r="H143" s="212">
        <v>0.4</v>
      </c>
      <c r="I143" s="221">
        <v>0</v>
      </c>
      <c r="J143" s="221">
        <v>1</v>
      </c>
      <c r="K143" s="221">
        <v>0</v>
      </c>
      <c r="L143" s="215">
        <v>720.40000000000009</v>
      </c>
      <c r="M143" s="215">
        <v>432.24</v>
      </c>
      <c r="N143" s="215">
        <v>0</v>
      </c>
      <c r="O143" s="215">
        <v>288.16000000000003</v>
      </c>
      <c r="P143" s="215">
        <v>337</v>
      </c>
      <c r="Q143" s="215">
        <v>337</v>
      </c>
      <c r="R143" s="215">
        <v>0</v>
      </c>
      <c r="S143" s="222">
        <v>95.240000000000009</v>
      </c>
      <c r="T143" s="175">
        <v>0</v>
      </c>
      <c r="U143" s="175">
        <v>0</v>
      </c>
      <c r="V143" s="270"/>
    </row>
    <row r="144" spans="1:22">
      <c r="A144" s="227" t="s">
        <v>226</v>
      </c>
      <c r="B144" s="232">
        <v>7122</v>
      </c>
      <c r="C144" s="215">
        <v>0.3</v>
      </c>
      <c r="D144" s="213">
        <v>2137</v>
      </c>
      <c r="E144" s="220">
        <v>979</v>
      </c>
      <c r="F144" s="220">
        <v>1156</v>
      </c>
      <c r="G144" s="212">
        <v>0.6</v>
      </c>
      <c r="H144" s="212">
        <v>0.4</v>
      </c>
      <c r="I144" s="221">
        <v>0.6</v>
      </c>
      <c r="J144" s="221">
        <v>0.4</v>
      </c>
      <c r="K144" s="221"/>
      <c r="L144" s="215">
        <v>409.3</v>
      </c>
      <c r="M144" s="215">
        <v>233.57999999999998</v>
      </c>
      <c r="N144" s="215">
        <v>110.23000000000002</v>
      </c>
      <c r="O144" s="215">
        <v>65.489999999999995</v>
      </c>
      <c r="P144" s="215">
        <v>297</v>
      </c>
      <c r="Q144" s="215">
        <v>212</v>
      </c>
      <c r="R144" s="215">
        <v>85</v>
      </c>
      <c r="S144" s="222">
        <v>21.58</v>
      </c>
      <c r="T144" s="175">
        <v>36.69</v>
      </c>
      <c r="U144" s="175">
        <v>-11.45999999999998</v>
      </c>
      <c r="V144" s="270"/>
    </row>
    <row r="145" spans="1:22">
      <c r="A145" s="227" t="s">
        <v>227</v>
      </c>
      <c r="B145" s="232">
        <v>7826</v>
      </c>
      <c r="C145" s="215">
        <v>0.3</v>
      </c>
      <c r="D145" s="213">
        <v>2348</v>
      </c>
      <c r="E145" s="220">
        <v>1378</v>
      </c>
      <c r="F145" s="220">
        <v>969</v>
      </c>
      <c r="G145" s="212">
        <v>0.8</v>
      </c>
      <c r="H145" s="212">
        <v>0.2</v>
      </c>
      <c r="I145" s="221">
        <v>0.8</v>
      </c>
      <c r="J145" s="221">
        <v>0</v>
      </c>
      <c r="K145" s="221">
        <v>0.2</v>
      </c>
      <c r="L145" s="215">
        <v>510.30000000000007</v>
      </c>
      <c r="M145" s="215">
        <v>384.92</v>
      </c>
      <c r="N145" s="215">
        <v>104.97000000000001</v>
      </c>
      <c r="O145" s="215">
        <v>20.41</v>
      </c>
      <c r="P145" s="215">
        <v>412</v>
      </c>
      <c r="Q145" s="215">
        <v>343</v>
      </c>
      <c r="R145" s="215">
        <v>69</v>
      </c>
      <c r="S145" s="222">
        <v>41.92</v>
      </c>
      <c r="T145" s="175">
        <v>29.66</v>
      </c>
      <c r="U145" s="175">
        <v>6.3100000000000129</v>
      </c>
      <c r="V145" s="270"/>
    </row>
    <row r="146" spans="1:22">
      <c r="A146" s="227" t="s">
        <v>228</v>
      </c>
      <c r="B146" s="232">
        <v>6218</v>
      </c>
      <c r="C146" s="215">
        <v>0.3</v>
      </c>
      <c r="D146" s="213">
        <v>1865</v>
      </c>
      <c r="E146" s="220">
        <v>854</v>
      </c>
      <c r="F146" s="220">
        <v>1010</v>
      </c>
      <c r="G146" s="212">
        <v>0.6</v>
      </c>
      <c r="H146" s="212">
        <v>0.4</v>
      </c>
      <c r="I146" s="221">
        <v>0.8</v>
      </c>
      <c r="J146" s="221">
        <v>0</v>
      </c>
      <c r="K146" s="221">
        <v>0.2</v>
      </c>
      <c r="L146" s="215">
        <v>357.2</v>
      </c>
      <c r="M146" s="215">
        <v>199.55</v>
      </c>
      <c r="N146" s="215">
        <v>129.07</v>
      </c>
      <c r="O146" s="215">
        <v>28.58</v>
      </c>
      <c r="P146" s="215">
        <v>265</v>
      </c>
      <c r="Q146" s="215">
        <v>173</v>
      </c>
      <c r="R146" s="215">
        <v>92</v>
      </c>
      <c r="S146" s="222">
        <v>26.55</v>
      </c>
      <c r="T146" s="175">
        <v>39.81</v>
      </c>
      <c r="U146" s="175">
        <v>-2.7400000000000091</v>
      </c>
      <c r="V146" s="270"/>
    </row>
    <row r="147" spans="1:22">
      <c r="A147" s="227" t="s">
        <v>229</v>
      </c>
      <c r="B147" s="232">
        <v>12002</v>
      </c>
      <c r="C147" s="215">
        <v>0.3</v>
      </c>
      <c r="D147" s="213">
        <v>3601</v>
      </c>
      <c r="E147" s="220">
        <v>1650</v>
      </c>
      <c r="F147" s="220">
        <v>1948</v>
      </c>
      <c r="G147" s="212">
        <v>0.6</v>
      </c>
      <c r="H147" s="212">
        <v>0.4</v>
      </c>
      <c r="I147" s="221">
        <v>0.8</v>
      </c>
      <c r="J147" s="221">
        <v>0</v>
      </c>
      <c r="K147" s="221">
        <v>0.2</v>
      </c>
      <c r="L147" s="215">
        <v>689.8</v>
      </c>
      <c r="M147" s="215">
        <v>386.76</v>
      </c>
      <c r="N147" s="215">
        <v>247.86</v>
      </c>
      <c r="O147" s="215">
        <v>55.18</v>
      </c>
      <c r="P147" s="215">
        <v>519</v>
      </c>
      <c r="Q147" s="215">
        <v>338</v>
      </c>
      <c r="R147" s="215">
        <v>181</v>
      </c>
      <c r="S147" s="222">
        <v>48.76</v>
      </c>
      <c r="T147" s="175">
        <v>78.12</v>
      </c>
      <c r="U147" s="175">
        <v>-11.259999999999991</v>
      </c>
      <c r="V147" s="270"/>
    </row>
    <row r="148" spans="1:22">
      <c r="A148" s="227" t="s">
        <v>230</v>
      </c>
      <c r="B148" s="232">
        <v>5808</v>
      </c>
      <c r="C148" s="215">
        <v>0.3</v>
      </c>
      <c r="D148" s="213">
        <v>1742</v>
      </c>
      <c r="E148" s="220">
        <v>948</v>
      </c>
      <c r="F148" s="220">
        <v>793</v>
      </c>
      <c r="G148" s="212">
        <v>0.8</v>
      </c>
      <c r="H148" s="212">
        <v>0.2</v>
      </c>
      <c r="I148" s="221">
        <v>0.8</v>
      </c>
      <c r="J148" s="221">
        <v>0</v>
      </c>
      <c r="K148" s="221">
        <v>0.2</v>
      </c>
      <c r="L148" s="215">
        <v>363.7</v>
      </c>
      <c r="M148" s="215">
        <v>270.95999999999998</v>
      </c>
      <c r="N148" s="215">
        <v>78.189999999999969</v>
      </c>
      <c r="O148" s="215">
        <v>14.55</v>
      </c>
      <c r="P148" s="215">
        <v>282</v>
      </c>
      <c r="Q148" s="215">
        <v>235</v>
      </c>
      <c r="R148" s="215">
        <v>47</v>
      </c>
      <c r="S148" s="222">
        <v>35.96</v>
      </c>
      <c r="T148" s="175">
        <v>20.309999999999999</v>
      </c>
      <c r="U148" s="175">
        <v>10.879999999999971</v>
      </c>
      <c r="V148" s="270"/>
    </row>
    <row r="149" spans="1:22">
      <c r="A149" s="227" t="s">
        <v>231</v>
      </c>
      <c r="B149" s="232">
        <v>4397</v>
      </c>
      <c r="C149" s="215">
        <v>0.3</v>
      </c>
      <c r="D149" s="213">
        <v>1319</v>
      </c>
      <c r="E149" s="220">
        <v>771</v>
      </c>
      <c r="F149" s="220">
        <v>547</v>
      </c>
      <c r="G149" s="212">
        <v>0.8</v>
      </c>
      <c r="H149" s="212">
        <v>0.2</v>
      </c>
      <c r="I149" s="221">
        <v>0.8</v>
      </c>
      <c r="J149" s="221">
        <v>0</v>
      </c>
      <c r="K149" s="221">
        <v>0.2</v>
      </c>
      <c r="L149" s="215">
        <v>286</v>
      </c>
      <c r="M149" s="215">
        <v>208.5</v>
      </c>
      <c r="N149" s="215">
        <v>66.06</v>
      </c>
      <c r="O149" s="215">
        <v>11.44</v>
      </c>
      <c r="P149" s="215">
        <v>206</v>
      </c>
      <c r="Q149" s="215">
        <v>172</v>
      </c>
      <c r="R149" s="215">
        <v>34</v>
      </c>
      <c r="S149" s="222">
        <v>36.5</v>
      </c>
      <c r="T149" s="175">
        <v>14.85</v>
      </c>
      <c r="U149" s="175">
        <v>17.21</v>
      </c>
      <c r="V149" s="270"/>
    </row>
    <row r="150" spans="1:22">
      <c r="A150" s="228" t="s">
        <v>232</v>
      </c>
      <c r="B150" s="232">
        <v>4046</v>
      </c>
      <c r="C150" s="215">
        <v>0.3</v>
      </c>
      <c r="D150" s="213">
        <v>1214</v>
      </c>
      <c r="E150" s="220">
        <v>556</v>
      </c>
      <c r="F150" s="220">
        <v>657</v>
      </c>
      <c r="G150" s="212">
        <v>0.8</v>
      </c>
      <c r="H150" s="212">
        <v>0.2</v>
      </c>
      <c r="I150" s="221">
        <v>0.8</v>
      </c>
      <c r="J150" s="221">
        <v>0</v>
      </c>
      <c r="K150" s="221">
        <v>0.2</v>
      </c>
      <c r="L150" s="215">
        <v>232.5</v>
      </c>
      <c r="M150" s="215">
        <v>176.35</v>
      </c>
      <c r="N150" s="215">
        <v>46.85</v>
      </c>
      <c r="O150" s="215">
        <v>9.3000000000000007</v>
      </c>
      <c r="P150" s="215">
        <v>191</v>
      </c>
      <c r="Q150" s="215">
        <v>159</v>
      </c>
      <c r="R150" s="215">
        <v>32</v>
      </c>
      <c r="S150" s="222">
        <v>17.350000000000001</v>
      </c>
      <c r="T150" s="175">
        <v>13.79</v>
      </c>
      <c r="U150" s="175">
        <v>1.0600000000000023</v>
      </c>
      <c r="V150" s="270"/>
    </row>
    <row r="151" spans="1:22">
      <c r="A151" s="228" t="s">
        <v>233</v>
      </c>
      <c r="B151" s="232">
        <v>3282</v>
      </c>
      <c r="C151" s="215">
        <v>0.3</v>
      </c>
      <c r="D151" s="213">
        <v>985</v>
      </c>
      <c r="E151" s="220">
        <v>497</v>
      </c>
      <c r="F151" s="220">
        <v>487</v>
      </c>
      <c r="G151" s="212">
        <v>0.6</v>
      </c>
      <c r="H151" s="212">
        <v>0.4</v>
      </c>
      <c r="I151" s="221">
        <v>0.8</v>
      </c>
      <c r="J151" s="221">
        <v>0</v>
      </c>
      <c r="K151" s="221">
        <v>0.2</v>
      </c>
      <c r="L151" s="215">
        <v>197.79999999999998</v>
      </c>
      <c r="M151" s="215">
        <v>108.78999999999999</v>
      </c>
      <c r="N151" s="215">
        <v>73.19</v>
      </c>
      <c r="O151" s="215">
        <v>15.82</v>
      </c>
      <c r="P151" s="215">
        <v>139</v>
      </c>
      <c r="Q151" s="215">
        <v>91</v>
      </c>
      <c r="R151" s="215">
        <v>48</v>
      </c>
      <c r="S151" s="222">
        <v>17.79</v>
      </c>
      <c r="T151" s="175">
        <v>20.95</v>
      </c>
      <c r="U151" s="175">
        <v>4.2399999999999984</v>
      </c>
      <c r="V151" s="270"/>
    </row>
    <row r="152" spans="1:22">
      <c r="A152" s="227" t="s">
        <v>234</v>
      </c>
      <c r="B152" s="232">
        <v>5086</v>
      </c>
      <c r="C152" s="215">
        <v>0.3</v>
      </c>
      <c r="D152" s="213">
        <v>1526</v>
      </c>
      <c r="E152" s="220">
        <v>699</v>
      </c>
      <c r="F152" s="220">
        <v>826</v>
      </c>
      <c r="G152" s="212">
        <v>0.6</v>
      </c>
      <c r="H152" s="212">
        <v>0.4</v>
      </c>
      <c r="I152" s="221">
        <v>0.8</v>
      </c>
      <c r="J152" s="221">
        <v>0</v>
      </c>
      <c r="K152" s="221">
        <v>0.2</v>
      </c>
      <c r="L152" s="215">
        <v>292.3</v>
      </c>
      <c r="M152" s="215">
        <v>167.74</v>
      </c>
      <c r="N152" s="215">
        <v>101.18</v>
      </c>
      <c r="O152" s="215">
        <v>23.38</v>
      </c>
      <c r="P152" s="215">
        <v>236</v>
      </c>
      <c r="Q152" s="215">
        <v>154</v>
      </c>
      <c r="R152" s="215">
        <v>82</v>
      </c>
      <c r="S152" s="222">
        <v>13.74</v>
      </c>
      <c r="T152" s="175">
        <v>35.630000000000003</v>
      </c>
      <c r="U152" s="175">
        <v>-16.449999999999996</v>
      </c>
      <c r="V152" s="270"/>
    </row>
    <row r="153" spans="1:22">
      <c r="A153" s="227" t="s">
        <v>235</v>
      </c>
      <c r="B153" s="232">
        <v>814</v>
      </c>
      <c r="C153" s="215">
        <v>0.3</v>
      </c>
      <c r="D153" s="213">
        <v>244</v>
      </c>
      <c r="E153" s="220">
        <v>112</v>
      </c>
      <c r="F153" s="220">
        <v>132</v>
      </c>
      <c r="G153" s="212">
        <v>0.6</v>
      </c>
      <c r="H153" s="212">
        <v>0.4</v>
      </c>
      <c r="I153" s="221">
        <v>0.8</v>
      </c>
      <c r="J153" s="221">
        <v>0</v>
      </c>
      <c r="K153" s="221">
        <v>0.2</v>
      </c>
      <c r="L153" s="215">
        <v>46.800000000000004</v>
      </c>
      <c r="M153" s="215">
        <v>26.62</v>
      </c>
      <c r="N153" s="215">
        <v>16.439999999999998</v>
      </c>
      <c r="O153" s="215">
        <v>3.74</v>
      </c>
      <c r="P153" s="215">
        <v>37</v>
      </c>
      <c r="Q153" s="215">
        <v>24</v>
      </c>
      <c r="R153" s="215">
        <v>13</v>
      </c>
      <c r="S153" s="222">
        <v>2.62</v>
      </c>
      <c r="T153" s="175">
        <v>5.48</v>
      </c>
      <c r="U153" s="175">
        <v>-2.0400000000000027</v>
      </c>
      <c r="V153" s="270"/>
    </row>
    <row r="154" spans="1:22">
      <c r="A154" s="228" t="s">
        <v>236</v>
      </c>
      <c r="B154" s="232">
        <v>4896</v>
      </c>
      <c r="C154" s="215">
        <v>0.3</v>
      </c>
      <c r="D154" s="213">
        <v>1469</v>
      </c>
      <c r="E154" s="220">
        <v>945</v>
      </c>
      <c r="F154" s="220">
        <v>523</v>
      </c>
      <c r="G154" s="212">
        <v>0.8</v>
      </c>
      <c r="H154" s="212">
        <v>0.2</v>
      </c>
      <c r="I154" s="221">
        <v>0.8</v>
      </c>
      <c r="J154" s="221">
        <v>0</v>
      </c>
      <c r="K154" s="221">
        <v>0.2</v>
      </c>
      <c r="L154" s="215">
        <v>335.8</v>
      </c>
      <c r="M154" s="215">
        <v>256.26</v>
      </c>
      <c r="N154" s="215">
        <v>66.109999999999985</v>
      </c>
      <c r="O154" s="215">
        <v>13.43</v>
      </c>
      <c r="P154" s="215">
        <v>281</v>
      </c>
      <c r="Q154" s="215">
        <v>234</v>
      </c>
      <c r="R154" s="215">
        <v>47</v>
      </c>
      <c r="S154" s="222">
        <v>22.26</v>
      </c>
      <c r="T154" s="175">
        <v>20.22</v>
      </c>
      <c r="U154" s="175">
        <v>-1.1100000000000136</v>
      </c>
      <c r="V154" s="270"/>
    </row>
    <row r="155" spans="1:22">
      <c r="A155" s="227" t="s">
        <v>237</v>
      </c>
      <c r="B155" s="232">
        <v>3615</v>
      </c>
      <c r="C155" s="215">
        <v>0.3</v>
      </c>
      <c r="D155" s="213">
        <v>1085</v>
      </c>
      <c r="E155" s="220">
        <v>621</v>
      </c>
      <c r="F155" s="220">
        <v>463</v>
      </c>
      <c r="G155" s="212">
        <v>0.8</v>
      </c>
      <c r="H155" s="212">
        <v>0.2</v>
      </c>
      <c r="I155" s="221">
        <v>0.8</v>
      </c>
      <c r="J155" s="221">
        <v>0</v>
      </c>
      <c r="K155" s="221">
        <v>0.2</v>
      </c>
      <c r="L155" s="215">
        <v>232.60000000000002</v>
      </c>
      <c r="M155" s="215">
        <v>174.61</v>
      </c>
      <c r="N155" s="215">
        <v>48.690000000000012</v>
      </c>
      <c r="O155" s="215">
        <v>9.3000000000000007</v>
      </c>
      <c r="P155" s="215">
        <v>185</v>
      </c>
      <c r="Q155" s="215">
        <v>154</v>
      </c>
      <c r="R155" s="215">
        <v>31</v>
      </c>
      <c r="S155" s="222">
        <v>20.61</v>
      </c>
      <c r="T155" s="175">
        <v>13.36</v>
      </c>
      <c r="U155" s="175">
        <v>4.3300000000000125</v>
      </c>
      <c r="V155" s="270"/>
    </row>
    <row r="156" spans="1:22">
      <c r="A156" s="228" t="s">
        <v>238</v>
      </c>
      <c r="B156" s="232">
        <v>3144</v>
      </c>
      <c r="C156" s="215">
        <v>0.3</v>
      </c>
      <c r="D156" s="213">
        <v>943</v>
      </c>
      <c r="E156" s="220">
        <v>683</v>
      </c>
      <c r="F156" s="220">
        <v>260</v>
      </c>
      <c r="G156" s="212">
        <v>0.8</v>
      </c>
      <c r="H156" s="212">
        <v>0.2</v>
      </c>
      <c r="I156" s="221">
        <v>0.8</v>
      </c>
      <c r="J156" s="221">
        <v>0</v>
      </c>
      <c r="K156" s="221">
        <v>0.2</v>
      </c>
      <c r="L156" s="215">
        <v>230.9</v>
      </c>
      <c r="M156" s="215">
        <v>165.52</v>
      </c>
      <c r="N156" s="215">
        <v>56.139999999999993</v>
      </c>
      <c r="O156" s="215">
        <v>9.24</v>
      </c>
      <c r="P156" s="215">
        <v>157</v>
      </c>
      <c r="Q156" s="215">
        <v>131</v>
      </c>
      <c r="R156" s="215">
        <v>26</v>
      </c>
      <c r="S156" s="222">
        <v>34.520000000000003</v>
      </c>
      <c r="T156" s="175">
        <v>11.37</v>
      </c>
      <c r="U156" s="175">
        <v>18.769999999999996</v>
      </c>
      <c r="V156" s="270"/>
    </row>
    <row r="157" spans="1:22">
      <c r="A157" s="229" t="s">
        <v>278</v>
      </c>
      <c r="B157" s="224">
        <v>50556</v>
      </c>
      <c r="C157" s="219"/>
      <c r="D157" s="224">
        <v>15333</v>
      </c>
      <c r="E157" s="224">
        <v>11620</v>
      </c>
      <c r="F157" s="224">
        <v>3708</v>
      </c>
      <c r="G157" s="219"/>
      <c r="H157" s="219"/>
      <c r="I157" s="219"/>
      <c r="J157" s="219"/>
      <c r="K157" s="219"/>
      <c r="L157" s="225">
        <v>3856.7999999999997</v>
      </c>
      <c r="M157" s="225">
        <v>2974.3099999999995</v>
      </c>
      <c r="N157" s="225">
        <v>668.93000000000006</v>
      </c>
      <c r="O157" s="225">
        <v>213.56</v>
      </c>
      <c r="P157" s="225">
        <v>3255</v>
      </c>
      <c r="Q157" s="225">
        <v>2761</v>
      </c>
      <c r="R157" s="225">
        <v>494</v>
      </c>
      <c r="S157" s="225">
        <v>213.31000000000003</v>
      </c>
      <c r="T157" s="274">
        <v>214.46999999999997</v>
      </c>
      <c r="U157" s="274">
        <v>-39.54000000000007</v>
      </c>
      <c r="V157" s="225"/>
    </row>
    <row r="158" spans="1:22">
      <c r="A158" s="228" t="s">
        <v>240</v>
      </c>
      <c r="B158" s="213">
        <v>5329</v>
      </c>
      <c r="C158" s="215">
        <v>0.3</v>
      </c>
      <c r="D158" s="213">
        <v>1599</v>
      </c>
      <c r="E158" s="220">
        <v>1054</v>
      </c>
      <c r="F158" s="220">
        <v>544</v>
      </c>
      <c r="G158" s="212">
        <v>0.8</v>
      </c>
      <c r="H158" s="212">
        <v>0.2</v>
      </c>
      <c r="I158" s="221">
        <v>0</v>
      </c>
      <c r="J158" s="221">
        <v>1</v>
      </c>
      <c r="K158" s="221">
        <v>0</v>
      </c>
      <c r="L158" s="215">
        <v>370.6</v>
      </c>
      <c r="M158" s="215">
        <v>296.48</v>
      </c>
      <c r="N158" s="215">
        <v>0</v>
      </c>
      <c r="O158" s="215">
        <v>74.12</v>
      </c>
      <c r="P158" s="215">
        <v>283</v>
      </c>
      <c r="Q158" s="215">
        <v>283</v>
      </c>
      <c r="R158" s="215">
        <v>0</v>
      </c>
      <c r="S158" s="222">
        <v>13.480000000000018</v>
      </c>
      <c r="T158" s="175">
        <v>0</v>
      </c>
      <c r="U158" s="175">
        <v>0</v>
      </c>
      <c r="V158" s="270"/>
    </row>
    <row r="159" spans="1:22">
      <c r="A159" s="228" t="s">
        <v>241</v>
      </c>
      <c r="B159" s="213">
        <v>6308</v>
      </c>
      <c r="C159" s="215">
        <v>0.3</v>
      </c>
      <c r="D159" s="213">
        <v>1892</v>
      </c>
      <c r="E159" s="220">
        <v>867</v>
      </c>
      <c r="F159" s="220">
        <v>1024</v>
      </c>
      <c r="G159" s="212">
        <v>0.8</v>
      </c>
      <c r="H159" s="212">
        <v>0.2</v>
      </c>
      <c r="I159" s="221">
        <v>0.8</v>
      </c>
      <c r="J159" s="221">
        <v>0</v>
      </c>
      <c r="K159" s="221">
        <v>0.2</v>
      </c>
      <c r="L159" s="215">
        <v>362.5</v>
      </c>
      <c r="M159" s="215">
        <v>272.85000000000002</v>
      </c>
      <c r="N159" s="215">
        <v>75.150000000000006</v>
      </c>
      <c r="O159" s="215">
        <v>14.5</v>
      </c>
      <c r="P159" s="215">
        <v>290</v>
      </c>
      <c r="Q159" s="215">
        <v>242</v>
      </c>
      <c r="R159" s="215">
        <v>48</v>
      </c>
      <c r="S159" s="222">
        <v>30.85</v>
      </c>
      <c r="T159" s="175">
        <v>20.91</v>
      </c>
      <c r="U159" s="175">
        <v>6.2400000000000055</v>
      </c>
      <c r="V159" s="270"/>
    </row>
    <row r="160" spans="1:22">
      <c r="A160" s="228" t="s">
        <v>243</v>
      </c>
      <c r="B160" s="213">
        <v>5259</v>
      </c>
      <c r="C160" s="215">
        <v>0.3</v>
      </c>
      <c r="D160" s="213">
        <v>1578</v>
      </c>
      <c r="E160" s="220">
        <v>1087</v>
      </c>
      <c r="F160" s="220">
        <v>490</v>
      </c>
      <c r="G160" s="212">
        <v>0.8</v>
      </c>
      <c r="H160" s="212">
        <v>0.2</v>
      </c>
      <c r="I160" s="221">
        <v>0.8</v>
      </c>
      <c r="J160" s="221">
        <v>0</v>
      </c>
      <c r="K160" s="221">
        <v>0.2</v>
      </c>
      <c r="L160" s="215">
        <v>375.09999999999997</v>
      </c>
      <c r="M160" s="215">
        <v>293.26</v>
      </c>
      <c r="N160" s="215">
        <v>66.839999999999989</v>
      </c>
      <c r="O160" s="215">
        <v>15</v>
      </c>
      <c r="P160" s="215">
        <v>337</v>
      </c>
      <c r="Q160" s="215">
        <v>281</v>
      </c>
      <c r="R160" s="215">
        <v>56</v>
      </c>
      <c r="S160" s="222">
        <v>12.26</v>
      </c>
      <c r="T160" s="175">
        <v>24.29</v>
      </c>
      <c r="U160" s="175">
        <v>-13.45000000000001</v>
      </c>
      <c r="V160" s="270"/>
    </row>
    <row r="161" spans="1:22">
      <c r="A161" s="228" t="s">
        <v>244</v>
      </c>
      <c r="B161" s="213">
        <v>6130</v>
      </c>
      <c r="C161" s="215">
        <v>0.3</v>
      </c>
      <c r="D161" s="213">
        <v>1839</v>
      </c>
      <c r="E161" s="220">
        <v>1460</v>
      </c>
      <c r="F161" s="220">
        <v>378</v>
      </c>
      <c r="G161" s="212">
        <v>0.8</v>
      </c>
      <c r="H161" s="212">
        <v>0.2</v>
      </c>
      <c r="I161" s="221">
        <v>0.8</v>
      </c>
      <c r="J161" s="221">
        <v>0</v>
      </c>
      <c r="K161" s="221">
        <v>0.2</v>
      </c>
      <c r="L161" s="215">
        <v>475.79999999999995</v>
      </c>
      <c r="M161" s="215">
        <v>379.7</v>
      </c>
      <c r="N161" s="215">
        <v>77.069999999999979</v>
      </c>
      <c r="O161" s="215">
        <v>19.03</v>
      </c>
      <c r="P161" s="215">
        <v>454</v>
      </c>
      <c r="Q161" s="215">
        <v>378</v>
      </c>
      <c r="R161" s="215">
        <v>76</v>
      </c>
      <c r="S161" s="222">
        <v>1.7</v>
      </c>
      <c r="T161" s="175">
        <v>32.74</v>
      </c>
      <c r="U161" s="175">
        <v>-31.670000000000023</v>
      </c>
      <c r="V161" s="270"/>
    </row>
    <row r="162" spans="1:22">
      <c r="A162" s="228" t="s">
        <v>245</v>
      </c>
      <c r="B162" s="213">
        <v>5093</v>
      </c>
      <c r="C162" s="215">
        <v>0.3</v>
      </c>
      <c r="D162" s="213">
        <v>1528</v>
      </c>
      <c r="E162" s="220">
        <v>1224</v>
      </c>
      <c r="F162" s="220">
        <v>304</v>
      </c>
      <c r="G162" s="212">
        <v>0.8</v>
      </c>
      <c r="H162" s="212">
        <v>0.2</v>
      </c>
      <c r="I162" s="221">
        <v>0.8</v>
      </c>
      <c r="J162" s="221">
        <v>0</v>
      </c>
      <c r="K162" s="221">
        <v>0.2</v>
      </c>
      <c r="L162" s="215">
        <v>397.59999999999997</v>
      </c>
      <c r="M162" s="215">
        <v>299.82</v>
      </c>
      <c r="N162" s="215">
        <v>81.879999999999981</v>
      </c>
      <c r="O162" s="215">
        <v>15.9</v>
      </c>
      <c r="P162" s="215">
        <v>320</v>
      </c>
      <c r="Q162" s="215">
        <v>267</v>
      </c>
      <c r="R162" s="215">
        <v>53</v>
      </c>
      <c r="S162" s="222">
        <v>32.82</v>
      </c>
      <c r="T162" s="175">
        <v>23.13</v>
      </c>
      <c r="U162" s="175">
        <v>5.7499999999999822</v>
      </c>
      <c r="V162" s="270"/>
    </row>
    <row r="163" spans="1:22">
      <c r="A163" s="228" t="s">
        <v>246</v>
      </c>
      <c r="B163" s="213">
        <v>4375</v>
      </c>
      <c r="C163" s="215">
        <v>0.3</v>
      </c>
      <c r="D163" s="213">
        <v>1424</v>
      </c>
      <c r="E163" s="220">
        <v>1424</v>
      </c>
      <c r="F163" s="220">
        <v>0</v>
      </c>
      <c r="G163" s="212">
        <v>0.8</v>
      </c>
      <c r="H163" s="212">
        <v>0.2</v>
      </c>
      <c r="I163" s="221">
        <v>0.8</v>
      </c>
      <c r="J163" s="221">
        <v>0</v>
      </c>
      <c r="K163" s="221">
        <v>0.2</v>
      </c>
      <c r="L163" s="215">
        <v>427.19999999999993</v>
      </c>
      <c r="M163" s="215">
        <v>329.34</v>
      </c>
      <c r="N163" s="215">
        <v>80.769999999999982</v>
      </c>
      <c r="O163" s="215">
        <v>17.09</v>
      </c>
      <c r="P163" s="215">
        <v>368</v>
      </c>
      <c r="Q163" s="215">
        <v>307</v>
      </c>
      <c r="R163" s="215">
        <v>61</v>
      </c>
      <c r="S163" s="222">
        <v>22.34</v>
      </c>
      <c r="T163" s="175">
        <v>26.54</v>
      </c>
      <c r="U163" s="175">
        <v>-6.7700000000000173</v>
      </c>
      <c r="V163" s="270"/>
    </row>
    <row r="164" spans="1:22">
      <c r="A164" s="228" t="s">
        <v>247</v>
      </c>
      <c r="B164" s="213">
        <v>2017</v>
      </c>
      <c r="C164" s="215">
        <v>0.3</v>
      </c>
      <c r="D164" s="213">
        <v>660</v>
      </c>
      <c r="E164" s="220">
        <v>660</v>
      </c>
      <c r="F164" s="220">
        <v>0</v>
      </c>
      <c r="G164" s="212">
        <v>0.8</v>
      </c>
      <c r="H164" s="212">
        <v>0.2</v>
      </c>
      <c r="I164" s="221">
        <v>0.8</v>
      </c>
      <c r="J164" s="221">
        <v>0</v>
      </c>
      <c r="K164" s="221">
        <v>0.2</v>
      </c>
      <c r="L164" s="215">
        <v>197.99999999999997</v>
      </c>
      <c r="M164" s="215">
        <v>160.76</v>
      </c>
      <c r="N164" s="215">
        <v>29.320000000000007</v>
      </c>
      <c r="O164" s="215">
        <v>7.92</v>
      </c>
      <c r="P164" s="215">
        <v>198</v>
      </c>
      <c r="Q164" s="215">
        <v>165</v>
      </c>
      <c r="R164" s="215">
        <v>33</v>
      </c>
      <c r="S164" s="222">
        <v>-4.24</v>
      </c>
      <c r="T164" s="175">
        <v>14.32</v>
      </c>
      <c r="U164" s="175">
        <v>-17.999999999999993</v>
      </c>
      <c r="V164" s="270"/>
    </row>
    <row r="165" spans="1:22">
      <c r="A165" s="228" t="s">
        <v>248</v>
      </c>
      <c r="B165" s="213">
        <v>7264</v>
      </c>
      <c r="C165" s="215">
        <v>0.3</v>
      </c>
      <c r="D165" s="213">
        <v>2179</v>
      </c>
      <c r="E165" s="220">
        <v>2166</v>
      </c>
      <c r="F165" s="220">
        <v>13</v>
      </c>
      <c r="G165" s="212">
        <v>0.8</v>
      </c>
      <c r="H165" s="212">
        <v>0.2</v>
      </c>
      <c r="I165" s="221">
        <v>0.8</v>
      </c>
      <c r="J165" s="221">
        <v>0</v>
      </c>
      <c r="K165" s="221">
        <v>0.2</v>
      </c>
      <c r="L165" s="215">
        <v>651.09999999999991</v>
      </c>
      <c r="M165" s="215">
        <v>481.61</v>
      </c>
      <c r="N165" s="215">
        <v>143.44999999999999</v>
      </c>
      <c r="O165" s="215">
        <v>26.04</v>
      </c>
      <c r="P165" s="215">
        <v>493</v>
      </c>
      <c r="Q165" s="215">
        <v>411</v>
      </c>
      <c r="R165" s="215">
        <v>82</v>
      </c>
      <c r="S165" s="222">
        <v>70.61</v>
      </c>
      <c r="T165" s="175">
        <v>35.56</v>
      </c>
      <c r="U165" s="175">
        <v>25.889999999999986</v>
      </c>
      <c r="V165" s="270"/>
    </row>
    <row r="166" spans="1:22">
      <c r="A166" s="228" t="s">
        <v>249</v>
      </c>
      <c r="B166" s="213">
        <v>8781</v>
      </c>
      <c r="C166" s="215">
        <v>0.3</v>
      </c>
      <c r="D166" s="213">
        <v>2634</v>
      </c>
      <c r="E166" s="220">
        <v>1678</v>
      </c>
      <c r="F166" s="220">
        <v>955</v>
      </c>
      <c r="G166" s="212">
        <v>0.8</v>
      </c>
      <c r="H166" s="212">
        <v>0.2</v>
      </c>
      <c r="I166" s="221">
        <v>0.8</v>
      </c>
      <c r="J166" s="221">
        <v>0</v>
      </c>
      <c r="K166" s="221">
        <v>0.2</v>
      </c>
      <c r="L166" s="215">
        <v>598.90000000000009</v>
      </c>
      <c r="M166" s="215">
        <v>460.49</v>
      </c>
      <c r="N166" s="215">
        <v>114.44999999999999</v>
      </c>
      <c r="O166" s="215">
        <v>23.96</v>
      </c>
      <c r="P166" s="215">
        <v>512</v>
      </c>
      <c r="Q166" s="215">
        <v>427</v>
      </c>
      <c r="R166" s="215">
        <v>85</v>
      </c>
      <c r="S166" s="222">
        <v>33.49</v>
      </c>
      <c r="T166" s="175">
        <v>36.979999999999997</v>
      </c>
      <c r="U166" s="175">
        <v>-7.5300000000000082</v>
      </c>
      <c r="V166" s="270"/>
    </row>
    <row r="167" spans="1:22">
      <c r="L167" s="234"/>
      <c r="M167" s="234"/>
      <c r="N167" s="234"/>
      <c r="O167" s="234"/>
      <c r="P167" s="234"/>
      <c r="Q167" s="234"/>
      <c r="R167" s="234"/>
      <c r="S167" s="234"/>
      <c r="T167" s="272"/>
      <c r="U167" s="272"/>
      <c r="V167" s="272"/>
    </row>
    <row r="168" spans="1:22">
      <c r="L168" s="234"/>
      <c r="M168" s="234"/>
      <c r="N168" s="234"/>
      <c r="O168" s="234"/>
      <c r="P168" s="234"/>
      <c r="Q168" s="234"/>
      <c r="R168" s="234"/>
      <c r="S168" s="234"/>
      <c r="T168" s="272"/>
      <c r="U168" s="272"/>
      <c r="V168" s="272"/>
    </row>
    <row r="169" spans="1:22">
      <c r="A169" s="206"/>
      <c r="B169" s="206"/>
      <c r="D169" s="206"/>
      <c r="E169" s="206"/>
      <c r="F169" s="206"/>
      <c r="L169" s="234"/>
      <c r="M169" s="234"/>
      <c r="N169" s="234"/>
      <c r="O169" s="234"/>
      <c r="P169" s="234"/>
      <c r="Q169" s="234"/>
      <c r="R169" s="234"/>
      <c r="S169" s="234"/>
      <c r="T169" s="272"/>
      <c r="U169" s="272"/>
      <c r="V169" s="272"/>
    </row>
    <row r="170" spans="1:22">
      <c r="A170" s="206"/>
      <c r="B170" s="206"/>
      <c r="D170" s="206"/>
      <c r="E170" s="206"/>
      <c r="F170" s="206"/>
      <c r="L170" s="234"/>
      <c r="M170" s="234"/>
      <c r="N170" s="234"/>
      <c r="O170" s="234"/>
      <c r="P170" s="234"/>
      <c r="Q170" s="234"/>
      <c r="R170" s="234"/>
      <c r="S170" s="234"/>
      <c r="T170" s="272"/>
      <c r="U170" s="272"/>
      <c r="V170" s="272"/>
    </row>
    <row r="171" spans="1:22">
      <c r="A171" s="206"/>
      <c r="B171" s="206"/>
      <c r="D171" s="206"/>
      <c r="E171" s="206"/>
      <c r="F171" s="206"/>
      <c r="L171" s="234"/>
      <c r="M171" s="234"/>
      <c r="N171" s="234"/>
      <c r="O171" s="234"/>
      <c r="P171" s="234"/>
      <c r="Q171" s="234"/>
      <c r="R171" s="234"/>
      <c r="S171" s="234"/>
      <c r="T171" s="272"/>
      <c r="U171" s="272"/>
      <c r="V171" s="272"/>
    </row>
    <row r="172" spans="1:22">
      <c r="A172" s="206"/>
      <c r="B172" s="206"/>
      <c r="D172" s="206"/>
      <c r="E172" s="206"/>
      <c r="F172" s="206"/>
      <c r="L172" s="234"/>
      <c r="M172" s="234"/>
      <c r="N172" s="234"/>
      <c r="O172" s="234"/>
      <c r="P172" s="234"/>
      <c r="Q172" s="234"/>
      <c r="R172" s="234"/>
      <c r="S172" s="234"/>
      <c r="T172" s="272"/>
      <c r="U172" s="272"/>
      <c r="V172" s="272"/>
    </row>
    <row r="173" spans="1:22">
      <c r="A173" s="206"/>
      <c r="B173" s="206"/>
      <c r="D173" s="206"/>
      <c r="E173" s="206"/>
      <c r="F173" s="206"/>
      <c r="L173" s="234"/>
      <c r="M173" s="234"/>
      <c r="N173" s="234"/>
      <c r="O173" s="234"/>
      <c r="P173" s="234"/>
      <c r="Q173" s="234"/>
      <c r="R173" s="234"/>
      <c r="S173" s="234"/>
      <c r="T173" s="272"/>
      <c r="U173" s="272"/>
      <c r="V173" s="272"/>
    </row>
    <row r="174" spans="1:22">
      <c r="A174" s="206"/>
      <c r="B174" s="206"/>
      <c r="D174" s="206"/>
      <c r="E174" s="206"/>
      <c r="F174" s="206"/>
      <c r="L174" s="234"/>
      <c r="M174" s="234"/>
      <c r="N174" s="234"/>
      <c r="O174" s="234"/>
      <c r="P174" s="234"/>
      <c r="Q174" s="234"/>
      <c r="R174" s="234"/>
      <c r="S174" s="234"/>
      <c r="T174" s="272"/>
      <c r="U174" s="272"/>
      <c r="V174" s="272"/>
    </row>
    <row r="175" spans="1:22">
      <c r="A175" s="206"/>
      <c r="B175" s="206"/>
      <c r="D175" s="206"/>
      <c r="E175" s="206"/>
      <c r="F175" s="206"/>
      <c r="L175" s="234"/>
      <c r="M175" s="234"/>
      <c r="N175" s="234"/>
      <c r="O175" s="234"/>
      <c r="P175" s="234"/>
      <c r="Q175" s="234"/>
      <c r="R175" s="234"/>
      <c r="S175" s="234"/>
      <c r="T175" s="272"/>
      <c r="U175" s="272"/>
      <c r="V175" s="272"/>
    </row>
    <row r="176" spans="1:22">
      <c r="A176" s="206"/>
      <c r="B176" s="206"/>
      <c r="D176" s="206"/>
      <c r="E176" s="206"/>
      <c r="F176" s="206"/>
      <c r="L176" s="234"/>
      <c r="M176" s="234"/>
      <c r="N176" s="234"/>
      <c r="O176" s="234"/>
      <c r="P176" s="234"/>
      <c r="Q176" s="234"/>
      <c r="R176" s="234"/>
      <c r="S176" s="234"/>
      <c r="T176" s="272"/>
      <c r="U176" s="272"/>
      <c r="V176" s="272"/>
    </row>
    <row r="177" spans="1:22">
      <c r="A177" s="206"/>
      <c r="B177" s="206"/>
      <c r="D177" s="206"/>
      <c r="E177" s="206"/>
      <c r="F177" s="206"/>
      <c r="L177" s="234"/>
      <c r="M177" s="234"/>
      <c r="N177" s="234"/>
      <c r="O177" s="234"/>
      <c r="P177" s="234"/>
      <c r="Q177" s="234"/>
      <c r="R177" s="234"/>
      <c r="S177" s="234"/>
      <c r="T177" s="272"/>
      <c r="U177" s="272"/>
      <c r="V177" s="272"/>
    </row>
    <row r="178" spans="1:22">
      <c r="A178" s="206"/>
      <c r="B178" s="206"/>
      <c r="D178" s="206"/>
      <c r="E178" s="206"/>
      <c r="F178" s="206"/>
      <c r="L178" s="234"/>
      <c r="M178" s="234"/>
      <c r="N178" s="234"/>
      <c r="O178" s="234"/>
      <c r="P178" s="234"/>
      <c r="Q178" s="234"/>
      <c r="R178" s="234"/>
      <c r="S178" s="234"/>
      <c r="T178" s="272"/>
      <c r="U178" s="272"/>
      <c r="V178" s="272"/>
    </row>
    <row r="179" spans="1:22">
      <c r="A179" s="206"/>
      <c r="B179" s="206"/>
      <c r="D179" s="206"/>
      <c r="E179" s="206"/>
      <c r="F179" s="206"/>
      <c r="L179" s="234"/>
      <c r="M179" s="234"/>
      <c r="N179" s="234"/>
      <c r="O179" s="234"/>
      <c r="P179" s="234"/>
      <c r="Q179" s="234"/>
      <c r="R179" s="234"/>
      <c r="S179" s="234"/>
      <c r="T179" s="272"/>
      <c r="U179" s="272"/>
      <c r="V179" s="272"/>
    </row>
    <row r="180" spans="1:22">
      <c r="A180" s="206"/>
      <c r="B180" s="206"/>
      <c r="D180" s="206"/>
      <c r="E180" s="206"/>
      <c r="F180" s="206"/>
      <c r="L180" s="234"/>
      <c r="M180" s="234"/>
      <c r="N180" s="234"/>
      <c r="O180" s="234"/>
      <c r="P180" s="234"/>
      <c r="Q180" s="234"/>
      <c r="R180" s="234"/>
      <c r="S180" s="234"/>
      <c r="T180" s="272"/>
      <c r="U180" s="272"/>
      <c r="V180" s="272"/>
    </row>
    <row r="181" spans="1:22">
      <c r="A181" s="206"/>
      <c r="B181" s="206"/>
      <c r="D181" s="206"/>
      <c r="E181" s="206"/>
      <c r="F181" s="206"/>
      <c r="L181" s="234"/>
      <c r="M181" s="234"/>
      <c r="N181" s="234"/>
      <c r="O181" s="234"/>
      <c r="P181" s="234"/>
      <c r="Q181" s="234"/>
      <c r="R181" s="234"/>
      <c r="S181" s="234"/>
      <c r="T181" s="272"/>
      <c r="U181" s="272"/>
      <c r="V181" s="272"/>
    </row>
    <row r="182" spans="1:22">
      <c r="A182" s="206"/>
      <c r="B182" s="206"/>
      <c r="D182" s="206"/>
      <c r="E182" s="206"/>
      <c r="F182" s="206"/>
      <c r="L182" s="234"/>
      <c r="M182" s="234"/>
      <c r="N182" s="234"/>
      <c r="O182" s="234"/>
      <c r="P182" s="234"/>
      <c r="Q182" s="234"/>
      <c r="R182" s="234"/>
      <c r="S182" s="234"/>
      <c r="T182" s="272"/>
      <c r="U182" s="272"/>
      <c r="V182" s="272"/>
    </row>
    <row r="183" spans="1:22">
      <c r="A183" s="206"/>
      <c r="B183" s="206"/>
      <c r="D183" s="206"/>
      <c r="E183" s="206"/>
      <c r="F183" s="206"/>
      <c r="L183" s="234"/>
      <c r="M183" s="234"/>
      <c r="N183" s="234"/>
      <c r="O183" s="234"/>
      <c r="P183" s="234"/>
      <c r="Q183" s="234"/>
      <c r="R183" s="234"/>
      <c r="S183" s="234"/>
      <c r="T183" s="272"/>
      <c r="U183" s="272"/>
      <c r="V183" s="272"/>
    </row>
    <row r="184" spans="1:22">
      <c r="A184" s="206"/>
      <c r="B184" s="206"/>
      <c r="D184" s="206"/>
      <c r="E184" s="206"/>
      <c r="F184" s="206"/>
      <c r="L184" s="234"/>
      <c r="M184" s="234"/>
      <c r="N184" s="234"/>
      <c r="O184" s="234"/>
      <c r="P184" s="234"/>
      <c r="Q184" s="234"/>
      <c r="R184" s="234"/>
      <c r="S184" s="234"/>
      <c r="T184" s="272"/>
      <c r="U184" s="272"/>
      <c r="V184" s="272"/>
    </row>
    <row r="185" spans="1:22">
      <c r="A185" s="206"/>
      <c r="B185" s="206"/>
      <c r="D185" s="206"/>
      <c r="E185" s="206"/>
      <c r="F185" s="206"/>
      <c r="L185" s="234"/>
      <c r="M185" s="234"/>
      <c r="N185" s="234"/>
      <c r="O185" s="234"/>
      <c r="P185" s="234"/>
      <c r="Q185" s="234"/>
      <c r="R185" s="234"/>
      <c r="S185" s="234"/>
      <c r="T185" s="272"/>
      <c r="U185" s="272"/>
      <c r="V185" s="272"/>
    </row>
    <row r="186" spans="1:22">
      <c r="A186" s="206"/>
      <c r="B186" s="206"/>
      <c r="D186" s="206"/>
      <c r="E186" s="206"/>
      <c r="F186" s="206"/>
      <c r="L186" s="234"/>
      <c r="M186" s="234"/>
      <c r="N186" s="234"/>
      <c r="O186" s="234"/>
      <c r="P186" s="234"/>
      <c r="Q186" s="234"/>
      <c r="R186" s="234"/>
      <c r="S186" s="234"/>
      <c r="T186" s="272"/>
      <c r="U186" s="272"/>
      <c r="V186" s="272"/>
    </row>
    <row r="187" spans="1:22">
      <c r="A187" s="206"/>
      <c r="B187" s="206"/>
      <c r="D187" s="206"/>
      <c r="E187" s="206"/>
      <c r="F187" s="206"/>
      <c r="L187" s="234"/>
      <c r="M187" s="234"/>
      <c r="N187" s="234"/>
      <c r="O187" s="234"/>
      <c r="P187" s="234"/>
      <c r="Q187" s="234"/>
      <c r="R187" s="234"/>
      <c r="S187" s="234"/>
      <c r="T187" s="272"/>
      <c r="U187" s="272"/>
      <c r="V187" s="272"/>
    </row>
    <row r="188" spans="1:22">
      <c r="A188" s="206"/>
      <c r="B188" s="206"/>
      <c r="D188" s="206"/>
      <c r="E188" s="206"/>
      <c r="F188" s="206"/>
      <c r="L188" s="234"/>
      <c r="M188" s="234"/>
      <c r="N188" s="234"/>
      <c r="O188" s="234"/>
      <c r="P188" s="234"/>
      <c r="Q188" s="234"/>
      <c r="R188" s="234"/>
      <c r="S188" s="234"/>
      <c r="T188" s="272"/>
      <c r="U188" s="272"/>
      <c r="V188" s="272"/>
    </row>
    <row r="189" spans="1:22">
      <c r="A189" s="206"/>
      <c r="B189" s="206"/>
      <c r="D189" s="206"/>
      <c r="E189" s="206"/>
      <c r="F189" s="206"/>
      <c r="L189" s="234"/>
      <c r="M189" s="234"/>
      <c r="N189" s="234"/>
      <c r="O189" s="234"/>
      <c r="P189" s="234"/>
      <c r="Q189" s="234"/>
      <c r="R189" s="234"/>
      <c r="S189" s="234"/>
      <c r="T189" s="272"/>
      <c r="U189" s="272"/>
      <c r="V189" s="272"/>
    </row>
    <row r="190" spans="1:22">
      <c r="A190" s="206"/>
      <c r="B190" s="206"/>
      <c r="D190" s="206"/>
      <c r="E190" s="206"/>
      <c r="F190" s="206"/>
      <c r="L190" s="234"/>
      <c r="M190" s="234"/>
      <c r="N190" s="234"/>
      <c r="O190" s="234"/>
      <c r="P190" s="234"/>
      <c r="Q190" s="234"/>
      <c r="R190" s="234"/>
      <c r="S190" s="234"/>
      <c r="T190" s="272"/>
      <c r="U190" s="272"/>
      <c r="V190" s="272"/>
    </row>
    <row r="191" spans="1:22">
      <c r="A191" s="206"/>
      <c r="B191" s="206"/>
      <c r="D191" s="206"/>
      <c r="E191" s="206"/>
      <c r="F191" s="206"/>
      <c r="L191" s="234"/>
      <c r="M191" s="234"/>
      <c r="N191" s="234"/>
      <c r="O191" s="234"/>
      <c r="P191" s="234"/>
      <c r="Q191" s="234"/>
      <c r="R191" s="234"/>
      <c r="S191" s="234"/>
      <c r="T191" s="272"/>
      <c r="U191" s="272"/>
      <c r="V191" s="272"/>
    </row>
    <row r="192" spans="1:22">
      <c r="A192" s="206"/>
      <c r="B192" s="206"/>
      <c r="D192" s="206"/>
      <c r="E192" s="206"/>
      <c r="F192" s="206"/>
      <c r="L192" s="234"/>
      <c r="M192" s="234"/>
      <c r="N192" s="234"/>
      <c r="O192" s="234"/>
      <c r="P192" s="234"/>
      <c r="Q192" s="234"/>
      <c r="R192" s="234"/>
      <c r="S192" s="234"/>
      <c r="T192" s="272"/>
      <c r="U192" s="272"/>
      <c r="V192" s="272"/>
    </row>
    <row r="193" spans="1:22">
      <c r="A193" s="206"/>
      <c r="B193" s="206"/>
      <c r="D193" s="206"/>
      <c r="E193" s="206"/>
      <c r="F193" s="206"/>
      <c r="L193" s="234"/>
      <c r="M193" s="234"/>
      <c r="N193" s="234"/>
      <c r="O193" s="234"/>
      <c r="P193" s="234"/>
      <c r="Q193" s="234"/>
      <c r="R193" s="234"/>
      <c r="S193" s="234"/>
      <c r="T193" s="272"/>
      <c r="U193" s="272"/>
      <c r="V193" s="272"/>
    </row>
    <row r="194" spans="1:22">
      <c r="A194" s="206"/>
      <c r="B194" s="206"/>
      <c r="D194" s="206"/>
      <c r="E194" s="206"/>
      <c r="F194" s="206"/>
      <c r="L194" s="234"/>
      <c r="M194" s="234"/>
      <c r="N194" s="234"/>
      <c r="O194" s="234"/>
      <c r="P194" s="234"/>
      <c r="Q194" s="234"/>
      <c r="R194" s="234"/>
      <c r="S194" s="234"/>
      <c r="T194" s="272"/>
      <c r="U194" s="272"/>
      <c r="V194" s="272"/>
    </row>
    <row r="195" spans="1:22">
      <c r="A195" s="206"/>
      <c r="B195" s="206"/>
      <c r="D195" s="206"/>
      <c r="E195" s="206"/>
      <c r="F195" s="206"/>
      <c r="L195" s="234"/>
      <c r="M195" s="234"/>
      <c r="N195" s="234"/>
      <c r="O195" s="234"/>
      <c r="P195" s="234"/>
      <c r="Q195" s="234"/>
      <c r="R195" s="234"/>
      <c r="S195" s="234"/>
      <c r="T195" s="272"/>
      <c r="U195" s="272"/>
      <c r="V195" s="272"/>
    </row>
    <row r="196" spans="1:22">
      <c r="A196" s="206"/>
      <c r="B196" s="206"/>
      <c r="D196" s="206"/>
      <c r="E196" s="206"/>
      <c r="F196" s="206"/>
      <c r="L196" s="234"/>
      <c r="M196" s="234"/>
      <c r="N196" s="234"/>
      <c r="O196" s="234"/>
      <c r="P196" s="234"/>
      <c r="Q196" s="234"/>
      <c r="R196" s="234"/>
      <c r="S196" s="234"/>
      <c r="T196" s="272"/>
      <c r="U196" s="272"/>
      <c r="V196" s="272"/>
    </row>
    <row r="197" spans="1:22">
      <c r="A197" s="206"/>
      <c r="B197" s="206"/>
      <c r="D197" s="206"/>
      <c r="E197" s="206"/>
      <c r="F197" s="206"/>
      <c r="L197" s="234"/>
      <c r="M197" s="234"/>
      <c r="N197" s="234"/>
      <c r="O197" s="234"/>
      <c r="P197" s="234"/>
      <c r="Q197" s="234"/>
      <c r="R197" s="234"/>
      <c r="S197" s="234"/>
      <c r="T197" s="272"/>
      <c r="U197" s="272"/>
      <c r="V197" s="272"/>
    </row>
    <row r="198" spans="1:22">
      <c r="A198" s="206"/>
      <c r="B198" s="206"/>
      <c r="D198" s="206"/>
      <c r="E198" s="206"/>
      <c r="F198" s="206"/>
      <c r="L198" s="234"/>
      <c r="M198" s="234"/>
      <c r="N198" s="234"/>
      <c r="O198" s="234"/>
      <c r="P198" s="234"/>
      <c r="Q198" s="234"/>
      <c r="R198" s="234"/>
      <c r="S198" s="234"/>
      <c r="T198" s="272"/>
      <c r="U198" s="272"/>
      <c r="V198" s="272"/>
    </row>
    <row r="199" spans="1:22">
      <c r="A199" s="206"/>
      <c r="B199" s="206"/>
      <c r="D199" s="206"/>
      <c r="E199" s="206"/>
      <c r="F199" s="206"/>
      <c r="L199" s="234"/>
      <c r="M199" s="234"/>
      <c r="N199" s="234"/>
      <c r="O199" s="234"/>
      <c r="P199" s="234"/>
      <c r="Q199" s="234"/>
      <c r="R199" s="234"/>
      <c r="S199" s="234"/>
      <c r="T199" s="272"/>
      <c r="U199" s="272"/>
      <c r="V199" s="272"/>
    </row>
    <row r="200" spans="1:22">
      <c r="A200" s="206"/>
      <c r="B200" s="206"/>
      <c r="D200" s="206"/>
      <c r="E200" s="206"/>
      <c r="F200" s="206"/>
      <c r="L200" s="234"/>
      <c r="M200" s="234"/>
      <c r="N200" s="234"/>
      <c r="O200" s="234"/>
      <c r="P200" s="234"/>
      <c r="Q200" s="234"/>
      <c r="R200" s="234"/>
      <c r="S200" s="234"/>
      <c r="T200" s="272"/>
      <c r="U200" s="272"/>
      <c r="V200" s="272"/>
    </row>
    <row r="201" spans="1:22">
      <c r="A201" s="206"/>
      <c r="B201" s="206"/>
      <c r="D201" s="206"/>
      <c r="E201" s="206"/>
      <c r="F201" s="206"/>
      <c r="L201" s="234"/>
      <c r="M201" s="234"/>
      <c r="N201" s="234"/>
      <c r="O201" s="234"/>
      <c r="P201" s="234"/>
      <c r="Q201" s="234"/>
      <c r="R201" s="234"/>
      <c r="S201" s="234"/>
      <c r="T201" s="272"/>
      <c r="U201" s="272"/>
      <c r="V201" s="272"/>
    </row>
    <row r="202" spans="1:22">
      <c r="A202" s="206"/>
      <c r="B202" s="206"/>
      <c r="D202" s="206"/>
      <c r="E202" s="206"/>
      <c r="F202" s="206"/>
      <c r="L202" s="234"/>
      <c r="M202" s="234"/>
      <c r="N202" s="234"/>
      <c r="O202" s="234"/>
      <c r="P202" s="234"/>
      <c r="Q202" s="234"/>
      <c r="R202" s="234"/>
      <c r="S202" s="234"/>
      <c r="T202" s="272"/>
      <c r="U202" s="272"/>
      <c r="V202" s="272"/>
    </row>
    <row r="203" spans="1:22">
      <c r="A203" s="206"/>
      <c r="B203" s="206"/>
      <c r="D203" s="206"/>
      <c r="E203" s="206"/>
      <c r="F203" s="206"/>
      <c r="L203" s="234"/>
      <c r="M203" s="234"/>
      <c r="N203" s="234"/>
      <c r="O203" s="234"/>
      <c r="P203" s="234"/>
      <c r="Q203" s="234"/>
      <c r="R203" s="234"/>
      <c r="S203" s="234"/>
      <c r="T203" s="272"/>
      <c r="U203" s="272"/>
      <c r="V203" s="272"/>
    </row>
    <row r="204" spans="1:22">
      <c r="A204" s="206"/>
      <c r="B204" s="206"/>
      <c r="D204" s="206"/>
      <c r="E204" s="206"/>
      <c r="F204" s="206"/>
      <c r="L204" s="234"/>
      <c r="M204" s="234"/>
      <c r="N204" s="234"/>
      <c r="O204" s="234"/>
      <c r="P204" s="234"/>
      <c r="Q204" s="234"/>
      <c r="R204" s="234"/>
      <c r="S204" s="234"/>
      <c r="T204" s="272"/>
      <c r="U204" s="272"/>
      <c r="V204" s="272"/>
    </row>
    <row r="205" spans="1:22">
      <c r="A205" s="206"/>
      <c r="B205" s="206"/>
      <c r="D205" s="206"/>
      <c r="E205" s="206"/>
      <c r="F205" s="206"/>
      <c r="L205" s="234"/>
      <c r="M205" s="234"/>
      <c r="N205" s="234"/>
      <c r="O205" s="234"/>
      <c r="P205" s="234"/>
      <c r="Q205" s="234"/>
      <c r="R205" s="234"/>
      <c r="S205" s="234"/>
      <c r="T205" s="272"/>
      <c r="U205" s="272"/>
      <c r="V205" s="272"/>
    </row>
    <row r="206" spans="1:22">
      <c r="A206" s="206"/>
      <c r="B206" s="206"/>
      <c r="D206" s="206"/>
      <c r="E206" s="206"/>
      <c r="F206" s="206"/>
      <c r="L206" s="234"/>
      <c r="M206" s="234"/>
      <c r="N206" s="234"/>
      <c r="O206" s="234"/>
      <c r="P206" s="234"/>
      <c r="Q206" s="234"/>
      <c r="R206" s="234"/>
      <c r="S206" s="234"/>
      <c r="T206" s="272"/>
      <c r="U206" s="272"/>
      <c r="V206" s="272"/>
    </row>
    <row r="207" spans="1:22">
      <c r="A207" s="206"/>
      <c r="B207" s="206"/>
      <c r="D207" s="206"/>
      <c r="E207" s="206"/>
      <c r="F207" s="206"/>
      <c r="L207" s="234"/>
      <c r="M207" s="234"/>
      <c r="N207" s="234"/>
      <c r="O207" s="234"/>
      <c r="P207" s="234"/>
      <c r="Q207" s="234"/>
      <c r="R207" s="234"/>
      <c r="S207" s="234"/>
      <c r="T207" s="272"/>
      <c r="U207" s="272"/>
      <c r="V207" s="272"/>
    </row>
    <row r="208" spans="1:22">
      <c r="A208" s="206"/>
      <c r="B208" s="206"/>
      <c r="D208" s="206"/>
      <c r="E208" s="206"/>
      <c r="F208" s="206"/>
      <c r="L208" s="234"/>
      <c r="M208" s="234"/>
      <c r="N208" s="234"/>
      <c r="O208" s="234"/>
      <c r="P208" s="234"/>
      <c r="Q208" s="234"/>
      <c r="R208" s="234"/>
      <c r="S208" s="234"/>
      <c r="T208" s="272"/>
      <c r="U208" s="272"/>
      <c r="V208" s="272"/>
    </row>
    <row r="209" spans="1:22">
      <c r="A209" s="206"/>
      <c r="B209" s="206"/>
      <c r="D209" s="206"/>
      <c r="E209" s="206"/>
      <c r="F209" s="206"/>
      <c r="L209" s="234"/>
      <c r="M209" s="234"/>
      <c r="N209" s="234"/>
      <c r="O209" s="234"/>
      <c r="P209" s="234"/>
      <c r="Q209" s="234"/>
      <c r="R209" s="234"/>
      <c r="S209" s="234"/>
      <c r="T209" s="272"/>
      <c r="U209" s="272"/>
      <c r="V209" s="272"/>
    </row>
    <row r="210" spans="1:22">
      <c r="A210" s="206"/>
      <c r="B210" s="206"/>
      <c r="D210" s="206"/>
      <c r="E210" s="206"/>
      <c r="F210" s="206"/>
      <c r="L210" s="234"/>
      <c r="M210" s="234"/>
      <c r="N210" s="234"/>
      <c r="O210" s="234"/>
      <c r="P210" s="234"/>
      <c r="Q210" s="234"/>
      <c r="R210" s="234"/>
      <c r="S210" s="234"/>
      <c r="T210" s="272"/>
      <c r="U210" s="272"/>
      <c r="V210" s="272"/>
    </row>
    <row r="211" spans="1:22">
      <c r="A211" s="206"/>
      <c r="B211" s="206"/>
      <c r="D211" s="206"/>
      <c r="E211" s="206"/>
      <c r="F211" s="206"/>
      <c r="L211" s="234"/>
      <c r="M211" s="234"/>
      <c r="N211" s="234"/>
      <c r="O211" s="234"/>
      <c r="P211" s="234"/>
      <c r="Q211" s="234"/>
      <c r="R211" s="234"/>
      <c r="S211" s="234"/>
      <c r="T211" s="272"/>
      <c r="U211" s="272"/>
      <c r="V211" s="272"/>
    </row>
    <row r="212" spans="1:22">
      <c r="A212" s="206"/>
      <c r="B212" s="206"/>
      <c r="D212" s="206"/>
      <c r="E212" s="206"/>
      <c r="F212" s="206"/>
      <c r="L212" s="234"/>
      <c r="M212" s="234"/>
      <c r="N212" s="234"/>
      <c r="O212" s="234"/>
      <c r="P212" s="234"/>
      <c r="Q212" s="234"/>
      <c r="R212" s="234"/>
      <c r="S212" s="234"/>
      <c r="T212" s="272"/>
      <c r="U212" s="272"/>
      <c r="V212" s="272"/>
    </row>
    <row r="213" spans="1:22">
      <c r="A213" s="206"/>
      <c r="B213" s="206"/>
      <c r="D213" s="206"/>
      <c r="E213" s="206"/>
      <c r="F213" s="206"/>
      <c r="L213" s="234"/>
      <c r="M213" s="234"/>
      <c r="N213" s="234"/>
      <c r="O213" s="234"/>
      <c r="P213" s="234"/>
      <c r="Q213" s="234"/>
      <c r="R213" s="234"/>
      <c r="S213" s="234"/>
      <c r="T213" s="272"/>
      <c r="U213" s="272"/>
      <c r="V213" s="272"/>
    </row>
    <row r="214" spans="1:22">
      <c r="A214" s="206"/>
      <c r="B214" s="206"/>
      <c r="D214" s="206"/>
      <c r="E214" s="206"/>
      <c r="F214" s="206"/>
      <c r="L214" s="234"/>
      <c r="M214" s="234"/>
      <c r="N214" s="234"/>
      <c r="O214" s="234"/>
      <c r="P214" s="234"/>
      <c r="Q214" s="234"/>
      <c r="R214" s="234"/>
      <c r="S214" s="234"/>
      <c r="T214" s="272"/>
      <c r="U214" s="272"/>
      <c r="V214" s="272"/>
    </row>
    <row r="215" spans="1:22">
      <c r="A215" s="206"/>
      <c r="B215" s="206"/>
      <c r="D215" s="206"/>
      <c r="E215" s="206"/>
      <c r="F215" s="206"/>
      <c r="L215" s="234"/>
      <c r="M215" s="234"/>
      <c r="N215" s="234"/>
      <c r="O215" s="234"/>
      <c r="P215" s="234"/>
      <c r="Q215" s="234"/>
      <c r="R215" s="234"/>
      <c r="S215" s="234"/>
      <c r="T215" s="272"/>
      <c r="U215" s="272"/>
      <c r="V215" s="272"/>
    </row>
    <row r="216" spans="1:22">
      <c r="A216" s="206"/>
      <c r="B216" s="206"/>
      <c r="D216" s="206"/>
      <c r="E216" s="206"/>
      <c r="F216" s="206"/>
      <c r="L216" s="234"/>
      <c r="M216" s="234"/>
      <c r="N216" s="234"/>
      <c r="O216" s="234"/>
      <c r="P216" s="234"/>
      <c r="Q216" s="234"/>
      <c r="R216" s="234"/>
      <c r="S216" s="234"/>
      <c r="T216" s="272"/>
      <c r="U216" s="272"/>
      <c r="V216" s="272"/>
    </row>
    <row r="217" spans="1:22">
      <c r="A217" s="206"/>
      <c r="B217" s="206"/>
      <c r="D217" s="206"/>
      <c r="E217" s="206"/>
      <c r="F217" s="206"/>
      <c r="L217" s="234"/>
      <c r="M217" s="234"/>
      <c r="N217" s="234"/>
      <c r="O217" s="234"/>
      <c r="P217" s="234"/>
      <c r="Q217" s="234"/>
      <c r="R217" s="234"/>
      <c r="S217" s="234"/>
      <c r="T217" s="272"/>
      <c r="U217" s="272"/>
      <c r="V217" s="272"/>
    </row>
    <row r="218" spans="1:22">
      <c r="A218" s="206"/>
      <c r="B218" s="206"/>
      <c r="D218" s="206"/>
      <c r="E218" s="206"/>
      <c r="F218" s="206"/>
      <c r="L218" s="234"/>
      <c r="M218" s="234"/>
      <c r="N218" s="234"/>
      <c r="O218" s="234"/>
      <c r="P218" s="234"/>
      <c r="Q218" s="234"/>
      <c r="R218" s="234"/>
      <c r="S218" s="234"/>
      <c r="T218" s="272"/>
      <c r="U218" s="272"/>
      <c r="V218" s="272"/>
    </row>
    <row r="219" spans="1:22">
      <c r="A219" s="206"/>
      <c r="B219" s="206"/>
      <c r="D219" s="206"/>
      <c r="E219" s="206"/>
      <c r="F219" s="206"/>
      <c r="L219" s="234"/>
      <c r="M219" s="234"/>
      <c r="N219" s="234"/>
      <c r="O219" s="234"/>
      <c r="P219" s="234"/>
      <c r="Q219" s="234"/>
      <c r="R219" s="234"/>
      <c r="S219" s="234"/>
      <c r="T219" s="272"/>
      <c r="U219" s="272"/>
      <c r="V219" s="272"/>
    </row>
    <row r="220" spans="1:22">
      <c r="A220" s="206"/>
      <c r="B220" s="206"/>
      <c r="D220" s="206"/>
      <c r="E220" s="206"/>
      <c r="F220" s="206"/>
      <c r="L220" s="234"/>
      <c r="M220" s="234"/>
      <c r="N220" s="234"/>
      <c r="O220" s="234"/>
      <c r="P220" s="234"/>
      <c r="Q220" s="234"/>
      <c r="R220" s="234"/>
      <c r="S220" s="234"/>
      <c r="T220" s="272"/>
      <c r="U220" s="272"/>
      <c r="V220" s="272"/>
    </row>
    <row r="221" spans="1:22">
      <c r="A221" s="206"/>
      <c r="B221" s="206"/>
      <c r="D221" s="206"/>
      <c r="E221" s="206"/>
      <c r="F221" s="206"/>
      <c r="L221" s="234"/>
      <c r="M221" s="234"/>
      <c r="N221" s="234"/>
      <c r="O221" s="234"/>
      <c r="P221" s="234"/>
      <c r="Q221" s="234"/>
      <c r="R221" s="234"/>
      <c r="S221" s="234"/>
      <c r="T221" s="272"/>
      <c r="U221" s="272"/>
      <c r="V221" s="272"/>
    </row>
    <row r="222" spans="1:22">
      <c r="A222" s="206"/>
      <c r="B222" s="206"/>
      <c r="D222" s="206"/>
      <c r="E222" s="206"/>
      <c r="F222" s="206"/>
      <c r="L222" s="234"/>
      <c r="M222" s="234"/>
      <c r="N222" s="234"/>
      <c r="O222" s="234"/>
      <c r="P222" s="234"/>
      <c r="Q222" s="234"/>
      <c r="R222" s="234"/>
      <c r="S222" s="234"/>
      <c r="T222" s="272"/>
      <c r="U222" s="272"/>
      <c r="V222" s="272"/>
    </row>
    <row r="223" spans="1:22">
      <c r="A223" s="206"/>
      <c r="B223" s="206"/>
      <c r="D223" s="206"/>
      <c r="E223" s="206"/>
      <c r="F223" s="206"/>
      <c r="L223" s="234"/>
      <c r="M223" s="234"/>
      <c r="N223" s="234"/>
      <c r="O223" s="234"/>
      <c r="P223" s="234"/>
      <c r="Q223" s="234"/>
      <c r="R223" s="234"/>
      <c r="S223" s="234"/>
      <c r="T223" s="272"/>
      <c r="U223" s="272"/>
      <c r="V223" s="272"/>
    </row>
    <row r="224" spans="1:22">
      <c r="A224" s="206"/>
      <c r="B224" s="206"/>
      <c r="D224" s="206"/>
      <c r="E224" s="206"/>
      <c r="F224" s="206"/>
      <c r="L224" s="234"/>
      <c r="M224" s="234"/>
      <c r="N224" s="234"/>
      <c r="O224" s="234"/>
      <c r="P224" s="234"/>
      <c r="Q224" s="234"/>
      <c r="R224" s="234"/>
      <c r="S224" s="234"/>
      <c r="T224" s="272"/>
      <c r="U224" s="272"/>
      <c r="V224" s="272"/>
    </row>
    <row r="225" spans="1:22">
      <c r="A225" s="206"/>
      <c r="B225" s="206"/>
      <c r="D225" s="206"/>
      <c r="E225" s="206"/>
      <c r="F225" s="206"/>
      <c r="L225" s="234"/>
      <c r="M225" s="234"/>
      <c r="N225" s="234"/>
      <c r="O225" s="234"/>
      <c r="P225" s="234"/>
      <c r="Q225" s="234"/>
      <c r="R225" s="234"/>
      <c r="S225" s="234"/>
      <c r="T225" s="272"/>
      <c r="U225" s="272"/>
      <c r="V225" s="272"/>
    </row>
  </sheetData>
  <mergeCells count="26">
    <mergeCell ref="A2:V3"/>
    <mergeCell ref="A5:A7"/>
    <mergeCell ref="B5:B7"/>
    <mergeCell ref="C5:C7"/>
    <mergeCell ref="D5:F5"/>
    <mergeCell ref="G5:K5"/>
    <mergeCell ref="L5:O5"/>
    <mergeCell ref="P5:R5"/>
    <mergeCell ref="D6:D7"/>
    <mergeCell ref="E6:F6"/>
    <mergeCell ref="S5:S7"/>
    <mergeCell ref="T5:T7"/>
    <mergeCell ref="U5:U7"/>
    <mergeCell ref="V5:V7"/>
    <mergeCell ref="N6:N7"/>
    <mergeCell ref="L6:L7"/>
    <mergeCell ref="G6:G7"/>
    <mergeCell ref="H6:H7"/>
    <mergeCell ref="I6:I7"/>
    <mergeCell ref="J6:J7"/>
    <mergeCell ref="K6:K7"/>
    <mergeCell ref="M6:M7"/>
    <mergeCell ref="O6:O7"/>
    <mergeCell ref="P6:P7"/>
    <mergeCell ref="Q6:Q7"/>
    <mergeCell ref="R6:R7"/>
  </mergeCells>
  <phoneticPr fontId="10" type="noConversion"/>
  <conditionalFormatting sqref="B143:B156">
    <cfRule type="duplicateValues" dxfId="0" priority="1"/>
  </conditionalFormatting>
  <pageMargins left="0.70866141732283472" right="0.70866141732283472" top="0.74803149606299213" bottom="0.74803149606299213" header="0.31496062992125984" footer="0.31496062992125984"/>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3"/>
  <sheetViews>
    <sheetView zoomScale="130" zoomScaleNormal="130" workbookViewId="0">
      <selection activeCell="A4" sqref="A4"/>
    </sheetView>
  </sheetViews>
  <sheetFormatPr defaultColWidth="9" defaultRowHeight="14.25"/>
  <cols>
    <col min="1" max="1" width="22" style="183" customWidth="1"/>
    <col min="2" max="2" width="10.375" style="183" customWidth="1"/>
    <col min="3" max="3" width="12" style="183" customWidth="1"/>
    <col min="4" max="4" width="12.875" style="183" customWidth="1"/>
    <col min="5" max="5" width="11.75" style="183" customWidth="1"/>
    <col min="6" max="16384" width="9" style="183"/>
  </cols>
  <sheetData>
    <row r="1" spans="1:5">
      <c r="A1" s="235" t="s">
        <v>376</v>
      </c>
    </row>
    <row r="2" spans="1:5" ht="25.5" customHeight="1">
      <c r="A2" s="574" t="s">
        <v>375</v>
      </c>
      <c r="B2" s="574"/>
      <c r="C2" s="574"/>
      <c r="D2" s="574"/>
      <c r="E2" s="574"/>
    </row>
    <row r="3" spans="1:5" ht="27.75" customHeight="1">
      <c r="A3" s="575"/>
      <c r="B3" s="575"/>
      <c r="C3" s="575"/>
      <c r="D3" s="575"/>
      <c r="E3" s="575"/>
    </row>
    <row r="4" spans="1:5" ht="36">
      <c r="A4" s="419" t="s">
        <v>252</v>
      </c>
      <c r="B4" s="419" t="s">
        <v>253</v>
      </c>
      <c r="C4" s="420" t="s">
        <v>256</v>
      </c>
      <c r="D4" s="421" t="s">
        <v>294</v>
      </c>
      <c r="E4" s="422" t="s">
        <v>374</v>
      </c>
    </row>
    <row r="5" spans="1:5">
      <c r="A5" s="186" t="s">
        <v>100</v>
      </c>
      <c r="B5" s="423">
        <v>96715</v>
      </c>
      <c r="C5" s="188">
        <f>C6+C18+C26+C34+C45+C58+C70+C84+C91+C101+C115+C129+C138+C154</f>
        <v>6189.7600000000011</v>
      </c>
      <c r="D5" s="188">
        <v>5936.2400000000007</v>
      </c>
      <c r="E5" s="188">
        <f>E6+E18+E26+E34+E45+E58+E70+E84+E91+E101+E115+E129+E138+E154</f>
        <v>253.51999999999992</v>
      </c>
    </row>
    <row r="6" spans="1:5">
      <c r="A6" s="186" t="s">
        <v>101</v>
      </c>
      <c r="B6" s="423">
        <v>3792</v>
      </c>
      <c r="C6" s="187">
        <f>SUM(C8:C17)</f>
        <v>242.69</v>
      </c>
      <c r="D6" s="187">
        <v>235.01999999999998</v>
      </c>
      <c r="E6" s="187">
        <f>SUM(E8:E17)</f>
        <v>7.6700000000000141</v>
      </c>
    </row>
    <row r="7" spans="1:5">
      <c r="A7" s="186" t="s">
        <v>102</v>
      </c>
      <c r="B7" s="423">
        <v>1368</v>
      </c>
      <c r="C7" s="187">
        <f>SUM(C8:C15)</f>
        <v>87.56</v>
      </c>
      <c r="D7" s="187">
        <v>81.220000000000013</v>
      </c>
      <c r="E7" s="187">
        <f>SUM(E8:E15)</f>
        <v>6.3400000000000016</v>
      </c>
    </row>
    <row r="8" spans="1:5">
      <c r="A8" s="189" t="s">
        <v>103</v>
      </c>
      <c r="B8" s="184">
        <v>510</v>
      </c>
      <c r="C8" s="185">
        <f t="shared" ref="C8:C17" si="0">ROUND(B8*0.032*2,2)</f>
        <v>32.64</v>
      </c>
      <c r="D8" s="185">
        <v>27.33</v>
      </c>
      <c r="E8" s="185">
        <f t="shared" ref="E8:E17" si="1">C8-D8</f>
        <v>5.3100000000000023</v>
      </c>
    </row>
    <row r="9" spans="1:5">
      <c r="A9" s="189" t="s">
        <v>104</v>
      </c>
      <c r="B9" s="184">
        <v>374</v>
      </c>
      <c r="C9" s="185">
        <f t="shared" si="0"/>
        <v>23.94</v>
      </c>
      <c r="D9" s="185">
        <v>25.28</v>
      </c>
      <c r="E9" s="185">
        <f t="shared" si="1"/>
        <v>-1.3399999999999999</v>
      </c>
    </row>
    <row r="10" spans="1:5">
      <c r="A10" s="189" t="s">
        <v>107</v>
      </c>
      <c r="B10" s="184">
        <v>320</v>
      </c>
      <c r="C10" s="185">
        <f t="shared" si="0"/>
        <v>20.48</v>
      </c>
      <c r="D10" s="185">
        <v>18.82</v>
      </c>
      <c r="E10" s="185">
        <f t="shared" si="1"/>
        <v>1.6600000000000001</v>
      </c>
    </row>
    <row r="11" spans="1:5">
      <c r="A11" s="190" t="s">
        <v>108</v>
      </c>
      <c r="B11" s="184">
        <v>9</v>
      </c>
      <c r="C11" s="185">
        <f t="shared" si="0"/>
        <v>0.57999999999999996</v>
      </c>
      <c r="D11" s="185">
        <v>0.64</v>
      </c>
      <c r="E11" s="185">
        <f t="shared" si="1"/>
        <v>-6.0000000000000053E-2</v>
      </c>
    </row>
    <row r="12" spans="1:5">
      <c r="A12" s="190" t="s">
        <v>109</v>
      </c>
      <c r="B12" s="184">
        <v>55</v>
      </c>
      <c r="C12" s="185">
        <f t="shared" si="0"/>
        <v>3.52</v>
      </c>
      <c r="D12" s="185">
        <v>3.01</v>
      </c>
      <c r="E12" s="185">
        <f t="shared" si="1"/>
        <v>0.51000000000000023</v>
      </c>
    </row>
    <row r="13" spans="1:5">
      <c r="A13" s="189" t="s">
        <v>110</v>
      </c>
      <c r="B13" s="184">
        <v>28</v>
      </c>
      <c r="C13" s="185">
        <f t="shared" si="0"/>
        <v>1.79</v>
      </c>
      <c r="D13" s="185">
        <v>1.79</v>
      </c>
      <c r="E13" s="185">
        <f t="shared" si="1"/>
        <v>0</v>
      </c>
    </row>
    <row r="14" spans="1:5">
      <c r="A14" s="189" t="s">
        <v>111</v>
      </c>
      <c r="B14" s="184">
        <v>57</v>
      </c>
      <c r="C14" s="185">
        <f t="shared" si="0"/>
        <v>3.65</v>
      </c>
      <c r="D14" s="185">
        <v>3.33</v>
      </c>
      <c r="E14" s="185">
        <f t="shared" si="1"/>
        <v>0.31999999999999984</v>
      </c>
    </row>
    <row r="15" spans="1:5">
      <c r="A15" s="189" t="s">
        <v>112</v>
      </c>
      <c r="B15" s="184">
        <v>15</v>
      </c>
      <c r="C15" s="185">
        <f t="shared" si="0"/>
        <v>0.96</v>
      </c>
      <c r="D15" s="185">
        <v>1.02</v>
      </c>
      <c r="E15" s="185">
        <f t="shared" si="1"/>
        <v>-6.0000000000000053E-2</v>
      </c>
    </row>
    <row r="16" spans="1:5">
      <c r="A16" s="189" t="s">
        <v>113</v>
      </c>
      <c r="B16" s="184">
        <v>1268</v>
      </c>
      <c r="C16" s="185">
        <f t="shared" si="0"/>
        <v>81.150000000000006</v>
      </c>
      <c r="D16" s="185">
        <v>78.34</v>
      </c>
      <c r="E16" s="185">
        <f t="shared" si="1"/>
        <v>2.8100000000000023</v>
      </c>
    </row>
    <row r="17" spans="1:5">
      <c r="A17" s="189" t="s">
        <v>115</v>
      </c>
      <c r="B17" s="184">
        <v>1156</v>
      </c>
      <c r="C17" s="185">
        <f t="shared" si="0"/>
        <v>73.98</v>
      </c>
      <c r="D17" s="185">
        <v>75.459999999999994</v>
      </c>
      <c r="E17" s="185">
        <f t="shared" si="1"/>
        <v>-1.4799999999999898</v>
      </c>
    </row>
    <row r="18" spans="1:5">
      <c r="A18" s="186" t="s">
        <v>116</v>
      </c>
      <c r="B18" s="191">
        <v>2799</v>
      </c>
      <c r="C18" s="192">
        <f>SUM(C20:C25)</f>
        <v>179.14</v>
      </c>
      <c r="D18" s="192">
        <v>162.99999999999997</v>
      </c>
      <c r="E18" s="192">
        <f>SUM(E20:E25)</f>
        <v>16.13999999999999</v>
      </c>
    </row>
    <row r="19" spans="1:5">
      <c r="A19" s="186" t="s">
        <v>102</v>
      </c>
      <c r="B19" s="191">
        <v>309</v>
      </c>
      <c r="C19" s="192">
        <f>C20</f>
        <v>19.78</v>
      </c>
      <c r="D19" s="192">
        <v>17.28</v>
      </c>
      <c r="E19" s="192">
        <f>E20</f>
        <v>2.5</v>
      </c>
    </row>
    <row r="20" spans="1:5">
      <c r="A20" s="189" t="s">
        <v>117</v>
      </c>
      <c r="B20" s="184">
        <v>309</v>
      </c>
      <c r="C20" s="185">
        <f t="shared" ref="C20:C25" si="2">ROUND(B20*0.032*2,2)</f>
        <v>19.78</v>
      </c>
      <c r="D20" s="185">
        <v>17.28</v>
      </c>
      <c r="E20" s="185">
        <f t="shared" ref="E20:E25" si="3">C20-D20</f>
        <v>2.5</v>
      </c>
    </row>
    <row r="21" spans="1:5">
      <c r="A21" s="189" t="s">
        <v>13</v>
      </c>
      <c r="B21" s="184">
        <v>162</v>
      </c>
      <c r="C21" s="185">
        <f t="shared" si="2"/>
        <v>10.37</v>
      </c>
      <c r="D21" s="185">
        <v>10.94</v>
      </c>
      <c r="E21" s="185">
        <f t="shared" si="3"/>
        <v>-0.57000000000000028</v>
      </c>
    </row>
    <row r="22" spans="1:5">
      <c r="A22" s="189" t="s">
        <v>119</v>
      </c>
      <c r="B22" s="184">
        <v>527</v>
      </c>
      <c r="C22" s="185">
        <f t="shared" si="2"/>
        <v>33.729999999999997</v>
      </c>
      <c r="D22" s="185">
        <v>29.44</v>
      </c>
      <c r="E22" s="185">
        <f t="shared" si="3"/>
        <v>4.2899999999999956</v>
      </c>
    </row>
    <row r="23" spans="1:5">
      <c r="A23" s="189" t="s">
        <v>120</v>
      </c>
      <c r="B23" s="184">
        <v>546</v>
      </c>
      <c r="C23" s="185">
        <f t="shared" si="2"/>
        <v>34.94</v>
      </c>
      <c r="D23" s="185">
        <v>26.75</v>
      </c>
      <c r="E23" s="185">
        <f t="shared" si="3"/>
        <v>8.1899999999999977</v>
      </c>
    </row>
    <row r="24" spans="1:5">
      <c r="A24" s="189" t="s">
        <v>121</v>
      </c>
      <c r="B24" s="184">
        <v>960</v>
      </c>
      <c r="C24" s="185">
        <f t="shared" si="2"/>
        <v>61.44</v>
      </c>
      <c r="D24" s="185">
        <v>60.61</v>
      </c>
      <c r="E24" s="185">
        <f t="shared" si="3"/>
        <v>0.82999999999999829</v>
      </c>
    </row>
    <row r="25" spans="1:5">
      <c r="A25" s="189" t="s">
        <v>123</v>
      </c>
      <c r="B25" s="184">
        <v>295</v>
      </c>
      <c r="C25" s="185">
        <f t="shared" si="2"/>
        <v>18.88</v>
      </c>
      <c r="D25" s="185">
        <v>17.98</v>
      </c>
      <c r="E25" s="185">
        <f t="shared" si="3"/>
        <v>0.89999999999999858</v>
      </c>
    </row>
    <row r="26" spans="1:5">
      <c r="A26" s="186" t="s">
        <v>124</v>
      </c>
      <c r="B26" s="191">
        <v>1778</v>
      </c>
      <c r="C26" s="192">
        <f>SUM(C28:C33)</f>
        <v>113.80000000000001</v>
      </c>
      <c r="D26" s="192">
        <v>113.92000000000002</v>
      </c>
      <c r="E26" s="192">
        <f>SUM(E28:E33)</f>
        <v>-0.1200000000000081</v>
      </c>
    </row>
    <row r="27" spans="1:5">
      <c r="A27" s="186" t="s">
        <v>102</v>
      </c>
      <c r="B27" s="191">
        <v>296</v>
      </c>
      <c r="C27" s="192">
        <f>SUM(C28:C30)</f>
        <v>18.95</v>
      </c>
      <c r="D27" s="192">
        <v>17.79</v>
      </c>
      <c r="E27" s="192">
        <f>SUM(E28:E30)</f>
        <v>1.1600000000000001</v>
      </c>
    </row>
    <row r="28" spans="1:5">
      <c r="A28" s="189" t="s">
        <v>125</v>
      </c>
      <c r="B28" s="184">
        <v>0</v>
      </c>
      <c r="C28" s="185">
        <f t="shared" ref="C28:C33" si="4">ROUND(B28*0.032*2,2)</f>
        <v>0</v>
      </c>
      <c r="D28" s="185">
        <v>17.79</v>
      </c>
      <c r="E28" s="185">
        <f t="shared" ref="E28:E33" si="5">C28-D28</f>
        <v>-17.79</v>
      </c>
    </row>
    <row r="29" spans="1:5">
      <c r="A29" s="189" t="s">
        <v>259</v>
      </c>
      <c r="B29" s="184">
        <v>232</v>
      </c>
      <c r="C29" s="185">
        <f t="shared" si="4"/>
        <v>14.85</v>
      </c>
      <c r="D29" s="185">
        <v>0</v>
      </c>
      <c r="E29" s="185">
        <f t="shared" si="5"/>
        <v>14.85</v>
      </c>
    </row>
    <row r="30" spans="1:5">
      <c r="A30" s="189" t="s">
        <v>260</v>
      </c>
      <c r="B30" s="184">
        <v>64</v>
      </c>
      <c r="C30" s="185">
        <f t="shared" si="4"/>
        <v>4.0999999999999996</v>
      </c>
      <c r="D30" s="185">
        <v>0</v>
      </c>
      <c r="E30" s="185">
        <f t="shared" si="5"/>
        <v>4.0999999999999996</v>
      </c>
    </row>
    <row r="31" spans="1:5">
      <c r="A31" s="189" t="s">
        <v>126</v>
      </c>
      <c r="B31" s="184">
        <v>782</v>
      </c>
      <c r="C31" s="185">
        <f t="shared" si="4"/>
        <v>50.05</v>
      </c>
      <c r="D31" s="185">
        <v>52.74</v>
      </c>
      <c r="E31" s="185">
        <f t="shared" si="5"/>
        <v>-2.6900000000000048</v>
      </c>
    </row>
    <row r="32" spans="1:5">
      <c r="A32" s="189" t="s">
        <v>127</v>
      </c>
      <c r="B32" s="184">
        <v>666</v>
      </c>
      <c r="C32" s="185">
        <f t="shared" si="4"/>
        <v>42.62</v>
      </c>
      <c r="D32" s="185">
        <v>40.96</v>
      </c>
      <c r="E32" s="185">
        <f t="shared" si="5"/>
        <v>1.6599999999999966</v>
      </c>
    </row>
    <row r="33" spans="1:5">
      <c r="A33" s="189" t="s">
        <v>128</v>
      </c>
      <c r="B33" s="184">
        <v>34</v>
      </c>
      <c r="C33" s="185">
        <f t="shared" si="4"/>
        <v>2.1800000000000002</v>
      </c>
      <c r="D33" s="185">
        <v>2.4300000000000002</v>
      </c>
      <c r="E33" s="185">
        <f t="shared" si="5"/>
        <v>-0.25</v>
      </c>
    </row>
    <row r="34" spans="1:5">
      <c r="A34" s="186" t="s">
        <v>129</v>
      </c>
      <c r="B34" s="191">
        <v>7050</v>
      </c>
      <c r="C34" s="192">
        <f>SUM(C36:C44)</f>
        <v>451.20000000000005</v>
      </c>
      <c r="D34" s="192">
        <v>400.71</v>
      </c>
      <c r="E34" s="192">
        <f>SUM(E36:E44)</f>
        <v>50.489999999999995</v>
      </c>
    </row>
    <row r="35" spans="1:5">
      <c r="A35" s="186" t="s">
        <v>102</v>
      </c>
      <c r="B35" s="191">
        <v>468</v>
      </c>
      <c r="C35" s="192">
        <f>SUM(C36:C37)</f>
        <v>29.95</v>
      </c>
      <c r="D35" s="192">
        <v>30.4</v>
      </c>
      <c r="E35" s="192">
        <f>SUM(E36:E37)</f>
        <v>-0.45000000000000062</v>
      </c>
    </row>
    <row r="36" spans="1:5">
      <c r="A36" s="189" t="s">
        <v>130</v>
      </c>
      <c r="B36" s="184">
        <v>432</v>
      </c>
      <c r="C36" s="185">
        <f t="shared" ref="C36:C44" si="6">ROUND(B36*0.032*2,2)</f>
        <v>27.65</v>
      </c>
      <c r="D36" s="185">
        <v>28.29</v>
      </c>
      <c r="E36" s="185">
        <f t="shared" ref="E36:E44" si="7">C36-D36</f>
        <v>-0.64000000000000057</v>
      </c>
    </row>
    <row r="37" spans="1:5">
      <c r="A37" s="189" t="s">
        <v>131</v>
      </c>
      <c r="B37" s="184">
        <v>36</v>
      </c>
      <c r="C37" s="185">
        <f t="shared" si="6"/>
        <v>2.2999999999999998</v>
      </c>
      <c r="D37" s="185">
        <v>2.11</v>
      </c>
      <c r="E37" s="185">
        <f t="shared" si="7"/>
        <v>0.18999999999999995</v>
      </c>
    </row>
    <row r="38" spans="1:5">
      <c r="A38" s="189" t="s">
        <v>132</v>
      </c>
      <c r="B38" s="184">
        <v>1324</v>
      </c>
      <c r="C38" s="185">
        <f t="shared" si="6"/>
        <v>84.74</v>
      </c>
      <c r="D38" s="185">
        <v>64.45</v>
      </c>
      <c r="E38" s="185">
        <f t="shared" si="7"/>
        <v>20.289999999999992</v>
      </c>
    </row>
    <row r="39" spans="1:5">
      <c r="A39" s="189" t="s">
        <v>133</v>
      </c>
      <c r="B39" s="184">
        <v>1036</v>
      </c>
      <c r="C39" s="185">
        <f t="shared" si="6"/>
        <v>66.3</v>
      </c>
      <c r="D39" s="185">
        <v>65.540000000000006</v>
      </c>
      <c r="E39" s="185">
        <f t="shared" si="7"/>
        <v>0.75999999999999091</v>
      </c>
    </row>
    <row r="40" spans="1:5">
      <c r="A40" s="189" t="s">
        <v>134</v>
      </c>
      <c r="B40" s="184">
        <v>251</v>
      </c>
      <c r="C40" s="185">
        <f t="shared" si="6"/>
        <v>16.059999999999999</v>
      </c>
      <c r="D40" s="185">
        <v>18.559999999999999</v>
      </c>
      <c r="E40" s="185">
        <f t="shared" si="7"/>
        <v>-2.5</v>
      </c>
    </row>
    <row r="41" spans="1:5">
      <c r="A41" s="189" t="s">
        <v>135</v>
      </c>
      <c r="B41" s="184">
        <v>419</v>
      </c>
      <c r="C41" s="185">
        <f t="shared" si="6"/>
        <v>26.82</v>
      </c>
      <c r="D41" s="185">
        <v>26.88</v>
      </c>
      <c r="E41" s="185">
        <f t="shared" si="7"/>
        <v>-5.9999999999998721E-2</v>
      </c>
    </row>
    <row r="42" spans="1:5">
      <c r="A42" s="189" t="s">
        <v>136</v>
      </c>
      <c r="B42" s="184">
        <v>827</v>
      </c>
      <c r="C42" s="185">
        <f t="shared" si="6"/>
        <v>52.93</v>
      </c>
      <c r="D42" s="185">
        <v>49.54</v>
      </c>
      <c r="E42" s="185">
        <f t="shared" si="7"/>
        <v>3.3900000000000006</v>
      </c>
    </row>
    <row r="43" spans="1:5">
      <c r="A43" s="189" t="s">
        <v>137</v>
      </c>
      <c r="B43" s="184">
        <v>1540</v>
      </c>
      <c r="C43" s="185">
        <f t="shared" si="6"/>
        <v>98.56</v>
      </c>
      <c r="D43" s="185">
        <v>86.27</v>
      </c>
      <c r="E43" s="185">
        <f t="shared" si="7"/>
        <v>12.290000000000006</v>
      </c>
    </row>
    <row r="44" spans="1:5">
      <c r="A44" s="189" t="s">
        <v>138</v>
      </c>
      <c r="B44" s="184">
        <v>1185</v>
      </c>
      <c r="C44" s="185">
        <f t="shared" si="6"/>
        <v>75.84</v>
      </c>
      <c r="D44" s="185">
        <v>59.07</v>
      </c>
      <c r="E44" s="185">
        <f t="shared" si="7"/>
        <v>16.770000000000003</v>
      </c>
    </row>
    <row r="45" spans="1:5">
      <c r="A45" s="186" t="s">
        <v>139</v>
      </c>
      <c r="B45" s="191">
        <v>15792</v>
      </c>
      <c r="C45" s="192">
        <f>SUM(C47:C57)</f>
        <v>1010.6799999999998</v>
      </c>
      <c r="D45" s="192">
        <v>978.82</v>
      </c>
      <c r="E45" s="192">
        <f>SUM(E47:E57)</f>
        <v>31.859999999999992</v>
      </c>
    </row>
    <row r="46" spans="1:5">
      <c r="A46" s="186" t="s">
        <v>102</v>
      </c>
      <c r="B46" s="191">
        <v>1029</v>
      </c>
      <c r="C46" s="192">
        <f>SUM(C47:C48)</f>
        <v>65.850000000000009</v>
      </c>
      <c r="D46" s="192">
        <v>58.629999999999995</v>
      </c>
      <c r="E46" s="192">
        <f>SUM(E47:E48)</f>
        <v>7.2200000000000042</v>
      </c>
    </row>
    <row r="47" spans="1:5">
      <c r="A47" s="189" t="s">
        <v>140</v>
      </c>
      <c r="B47" s="184">
        <v>996</v>
      </c>
      <c r="C47" s="185">
        <f t="shared" ref="C47:C57" si="8">ROUND(B47*0.032*2,2)</f>
        <v>63.74</v>
      </c>
      <c r="D47" s="185">
        <v>56.58</v>
      </c>
      <c r="E47" s="185">
        <f t="shared" ref="E47:E57" si="9">C47-D47</f>
        <v>7.1600000000000037</v>
      </c>
    </row>
    <row r="48" spans="1:5">
      <c r="A48" s="189" t="s">
        <v>141</v>
      </c>
      <c r="B48" s="184">
        <v>33</v>
      </c>
      <c r="C48" s="185">
        <f t="shared" si="8"/>
        <v>2.11</v>
      </c>
      <c r="D48" s="185">
        <v>2.0499999999999998</v>
      </c>
      <c r="E48" s="185">
        <f t="shared" si="9"/>
        <v>6.0000000000000053E-2</v>
      </c>
    </row>
    <row r="49" spans="1:5">
      <c r="A49" s="189" t="s">
        <v>300</v>
      </c>
      <c r="B49" s="184">
        <v>1260</v>
      </c>
      <c r="C49" s="185">
        <f t="shared" si="8"/>
        <v>80.64</v>
      </c>
      <c r="D49" s="185">
        <v>88</v>
      </c>
      <c r="E49" s="185">
        <f t="shared" si="9"/>
        <v>-7.3599999999999994</v>
      </c>
    </row>
    <row r="50" spans="1:5">
      <c r="A50" s="189" t="s">
        <v>143</v>
      </c>
      <c r="B50" s="184">
        <v>2219</v>
      </c>
      <c r="C50" s="185">
        <f t="shared" si="8"/>
        <v>142.02000000000001</v>
      </c>
      <c r="D50" s="185">
        <v>136.83000000000001</v>
      </c>
      <c r="E50" s="185">
        <f t="shared" si="9"/>
        <v>5.1899999999999977</v>
      </c>
    </row>
    <row r="51" spans="1:5">
      <c r="A51" s="189" t="s">
        <v>144</v>
      </c>
      <c r="B51" s="184">
        <v>2991</v>
      </c>
      <c r="C51" s="185">
        <f t="shared" si="8"/>
        <v>191.42</v>
      </c>
      <c r="D51" s="185">
        <v>183.94</v>
      </c>
      <c r="E51" s="185">
        <f t="shared" si="9"/>
        <v>7.4799999999999898</v>
      </c>
    </row>
    <row r="52" spans="1:5">
      <c r="A52" s="189" t="s">
        <v>145</v>
      </c>
      <c r="B52" s="184">
        <v>1610</v>
      </c>
      <c r="C52" s="185">
        <f t="shared" si="8"/>
        <v>103.04</v>
      </c>
      <c r="D52" s="185">
        <v>96.13</v>
      </c>
      <c r="E52" s="185">
        <f t="shared" si="9"/>
        <v>6.9100000000000108</v>
      </c>
    </row>
    <row r="53" spans="1:5">
      <c r="A53" s="189" t="s">
        <v>146</v>
      </c>
      <c r="B53" s="184">
        <v>1900</v>
      </c>
      <c r="C53" s="185">
        <f t="shared" si="8"/>
        <v>121.6</v>
      </c>
      <c r="D53" s="185">
        <v>111.87</v>
      </c>
      <c r="E53" s="185">
        <f t="shared" si="9"/>
        <v>9.7299999999999898</v>
      </c>
    </row>
    <row r="54" spans="1:5">
      <c r="A54" s="189" t="s">
        <v>147</v>
      </c>
      <c r="B54" s="184">
        <v>1602</v>
      </c>
      <c r="C54" s="185">
        <f t="shared" si="8"/>
        <v>102.53</v>
      </c>
      <c r="D54" s="185">
        <v>95.23</v>
      </c>
      <c r="E54" s="185">
        <f t="shared" si="9"/>
        <v>7.2999999999999972</v>
      </c>
    </row>
    <row r="55" spans="1:5">
      <c r="A55" s="189" t="s">
        <v>148</v>
      </c>
      <c r="B55" s="184">
        <v>1807</v>
      </c>
      <c r="C55" s="185">
        <f t="shared" si="8"/>
        <v>115.65</v>
      </c>
      <c r="D55" s="185">
        <v>118.34</v>
      </c>
      <c r="E55" s="185">
        <f t="shared" si="9"/>
        <v>-2.6899999999999977</v>
      </c>
    </row>
    <row r="56" spans="1:5">
      <c r="A56" s="189" t="s">
        <v>149</v>
      </c>
      <c r="B56" s="184">
        <v>586</v>
      </c>
      <c r="C56" s="185">
        <f t="shared" si="8"/>
        <v>37.5</v>
      </c>
      <c r="D56" s="185">
        <v>38.270000000000003</v>
      </c>
      <c r="E56" s="185">
        <f t="shared" si="9"/>
        <v>-0.77000000000000313</v>
      </c>
    </row>
    <row r="57" spans="1:5">
      <c r="A57" s="189" t="s">
        <v>150</v>
      </c>
      <c r="B57" s="184">
        <v>788</v>
      </c>
      <c r="C57" s="185">
        <f t="shared" si="8"/>
        <v>50.43</v>
      </c>
      <c r="D57" s="185">
        <v>51.58</v>
      </c>
      <c r="E57" s="185">
        <f t="shared" si="9"/>
        <v>-1.1499999999999986</v>
      </c>
    </row>
    <row r="58" spans="1:5">
      <c r="A58" s="186" t="s">
        <v>151</v>
      </c>
      <c r="B58" s="191">
        <v>4867</v>
      </c>
      <c r="C58" s="192">
        <f>SUM(C60:C69)</f>
        <v>311.47999999999996</v>
      </c>
      <c r="D58" s="192">
        <v>317.57000000000005</v>
      </c>
      <c r="E58" s="192">
        <f>SUM(E60:E69)</f>
        <v>-6.0900000000000105</v>
      </c>
    </row>
    <row r="59" spans="1:5">
      <c r="A59" s="186" t="s">
        <v>102</v>
      </c>
      <c r="B59" s="191">
        <v>608</v>
      </c>
      <c r="C59" s="192">
        <f>SUM(C60:C63)</f>
        <v>38.910000000000004</v>
      </c>
      <c r="D59" s="192">
        <v>37.239999999999995</v>
      </c>
      <c r="E59" s="192">
        <f>SUM(E60:E63)</f>
        <v>1.6700000000000008</v>
      </c>
    </row>
    <row r="60" spans="1:5">
      <c r="A60" s="189" t="s">
        <v>152</v>
      </c>
      <c r="B60" s="184">
        <v>327</v>
      </c>
      <c r="C60" s="185">
        <f t="shared" ref="C60:C69" si="10">ROUND(B60*0.032*2,2)</f>
        <v>20.93</v>
      </c>
      <c r="D60" s="185">
        <v>19.899999999999999</v>
      </c>
      <c r="E60" s="185">
        <f t="shared" ref="E60:E69" si="11">C60-D60</f>
        <v>1.0300000000000011</v>
      </c>
    </row>
    <row r="61" spans="1:5">
      <c r="A61" s="189" t="s">
        <v>153</v>
      </c>
      <c r="B61" s="184">
        <v>131</v>
      </c>
      <c r="C61" s="185">
        <f t="shared" si="10"/>
        <v>8.3800000000000008</v>
      </c>
      <c r="D61" s="185">
        <v>7.74</v>
      </c>
      <c r="E61" s="185">
        <f t="shared" si="11"/>
        <v>0.64000000000000057</v>
      </c>
    </row>
    <row r="62" spans="1:5">
      <c r="A62" s="189" t="s">
        <v>154</v>
      </c>
      <c r="B62" s="184">
        <v>84</v>
      </c>
      <c r="C62" s="185">
        <f t="shared" si="10"/>
        <v>5.38</v>
      </c>
      <c r="D62" s="185">
        <v>5.44</v>
      </c>
      <c r="E62" s="185">
        <f t="shared" si="11"/>
        <v>-6.0000000000000497E-2</v>
      </c>
    </row>
    <row r="63" spans="1:5">
      <c r="A63" s="189" t="s">
        <v>155</v>
      </c>
      <c r="B63" s="184">
        <v>66</v>
      </c>
      <c r="C63" s="185">
        <f t="shared" si="10"/>
        <v>4.22</v>
      </c>
      <c r="D63" s="185">
        <v>4.16</v>
      </c>
      <c r="E63" s="185">
        <f t="shared" si="11"/>
        <v>5.9999999999999609E-2</v>
      </c>
    </row>
    <row r="64" spans="1:5">
      <c r="A64" s="189" t="s">
        <v>156</v>
      </c>
      <c r="B64" s="184">
        <v>382</v>
      </c>
      <c r="C64" s="185">
        <f t="shared" si="10"/>
        <v>24.45</v>
      </c>
      <c r="D64" s="185">
        <v>26.82</v>
      </c>
      <c r="E64" s="185">
        <f t="shared" si="11"/>
        <v>-2.370000000000001</v>
      </c>
    </row>
    <row r="65" spans="1:5">
      <c r="A65" s="189" t="s">
        <v>157</v>
      </c>
      <c r="B65" s="184">
        <v>2069</v>
      </c>
      <c r="C65" s="185">
        <f t="shared" si="10"/>
        <v>132.41999999999999</v>
      </c>
      <c r="D65" s="185">
        <v>124.99</v>
      </c>
      <c r="E65" s="185">
        <f t="shared" si="11"/>
        <v>7.4299999999999926</v>
      </c>
    </row>
    <row r="66" spans="1:5">
      <c r="A66" s="189" t="s">
        <v>158</v>
      </c>
      <c r="B66" s="184">
        <v>758</v>
      </c>
      <c r="C66" s="185">
        <f t="shared" si="10"/>
        <v>48.51</v>
      </c>
      <c r="D66" s="185">
        <v>63.49</v>
      </c>
      <c r="E66" s="185">
        <f t="shared" si="11"/>
        <v>-14.980000000000004</v>
      </c>
    </row>
    <row r="67" spans="1:5">
      <c r="A67" s="189" t="s">
        <v>159</v>
      </c>
      <c r="B67" s="184">
        <v>248</v>
      </c>
      <c r="C67" s="185">
        <f t="shared" si="10"/>
        <v>15.87</v>
      </c>
      <c r="D67" s="185">
        <v>15.62</v>
      </c>
      <c r="E67" s="185">
        <f t="shared" si="11"/>
        <v>0.25</v>
      </c>
    </row>
    <row r="68" spans="1:5">
      <c r="A68" s="189" t="s">
        <v>160</v>
      </c>
      <c r="B68" s="184">
        <v>356</v>
      </c>
      <c r="C68" s="185">
        <f t="shared" si="10"/>
        <v>22.78</v>
      </c>
      <c r="D68" s="185">
        <v>21.44</v>
      </c>
      <c r="E68" s="185">
        <f t="shared" si="11"/>
        <v>1.3399999999999999</v>
      </c>
    </row>
    <row r="69" spans="1:5">
      <c r="A69" s="189" t="s">
        <v>161</v>
      </c>
      <c r="B69" s="184">
        <v>446</v>
      </c>
      <c r="C69" s="185">
        <f t="shared" si="10"/>
        <v>28.54</v>
      </c>
      <c r="D69" s="185">
        <v>27.97</v>
      </c>
      <c r="E69" s="185">
        <f t="shared" si="11"/>
        <v>0.57000000000000028</v>
      </c>
    </row>
    <row r="70" spans="1:5">
      <c r="A70" s="186" t="s">
        <v>162</v>
      </c>
      <c r="B70" s="191">
        <v>4392</v>
      </c>
      <c r="C70" s="192">
        <f>SUM(C72:C83)</f>
        <v>281.09000000000003</v>
      </c>
      <c r="D70" s="192">
        <v>263.55</v>
      </c>
      <c r="E70" s="192">
        <f>SUM(E72:E83)</f>
        <v>17.540000000000003</v>
      </c>
    </row>
    <row r="71" spans="1:5">
      <c r="A71" s="186" t="s">
        <v>102</v>
      </c>
      <c r="B71" s="191">
        <v>871</v>
      </c>
      <c r="C71" s="192">
        <f>SUM(C72:C76)</f>
        <v>55.74</v>
      </c>
      <c r="D71" s="192">
        <v>53.18</v>
      </c>
      <c r="E71" s="192">
        <f>SUM(E72:E76)</f>
        <v>2.5599999999999983</v>
      </c>
    </row>
    <row r="72" spans="1:5">
      <c r="A72" s="189" t="s">
        <v>163</v>
      </c>
      <c r="B72" s="184">
        <v>233</v>
      </c>
      <c r="C72" s="185">
        <f t="shared" ref="C72:C83" si="12">ROUND(B72*0.032*2,2)</f>
        <v>14.91</v>
      </c>
      <c r="D72" s="185">
        <v>11.52</v>
      </c>
      <c r="E72" s="185">
        <f t="shared" ref="E72:E83" si="13">C72-D72</f>
        <v>3.3900000000000006</v>
      </c>
    </row>
    <row r="73" spans="1:5">
      <c r="A73" s="189" t="s">
        <v>164</v>
      </c>
      <c r="B73" s="184">
        <v>386</v>
      </c>
      <c r="C73" s="185">
        <f t="shared" si="12"/>
        <v>24.7</v>
      </c>
      <c r="D73" s="185">
        <v>27.26</v>
      </c>
      <c r="E73" s="185">
        <f t="shared" si="13"/>
        <v>-2.5600000000000023</v>
      </c>
    </row>
    <row r="74" spans="1:5">
      <c r="A74" s="189" t="s">
        <v>165</v>
      </c>
      <c r="B74" s="184">
        <v>77</v>
      </c>
      <c r="C74" s="185">
        <f t="shared" si="12"/>
        <v>4.93</v>
      </c>
      <c r="D74" s="185">
        <v>5.12</v>
      </c>
      <c r="E74" s="185">
        <f t="shared" si="13"/>
        <v>-0.19000000000000039</v>
      </c>
    </row>
    <row r="75" spans="1:5">
      <c r="A75" s="189" t="s">
        <v>166</v>
      </c>
      <c r="B75" s="184">
        <v>58</v>
      </c>
      <c r="C75" s="185">
        <f t="shared" si="12"/>
        <v>3.71</v>
      </c>
      <c r="D75" s="185">
        <v>2.82</v>
      </c>
      <c r="E75" s="185">
        <f t="shared" si="13"/>
        <v>0.89000000000000012</v>
      </c>
    </row>
    <row r="76" spans="1:5">
      <c r="A76" s="189" t="s">
        <v>167</v>
      </c>
      <c r="B76" s="184">
        <v>117</v>
      </c>
      <c r="C76" s="185">
        <f t="shared" si="12"/>
        <v>7.49</v>
      </c>
      <c r="D76" s="185">
        <v>6.46</v>
      </c>
      <c r="E76" s="185">
        <f t="shared" si="13"/>
        <v>1.0300000000000002</v>
      </c>
    </row>
    <row r="77" spans="1:5">
      <c r="A77" s="189" t="s">
        <v>168</v>
      </c>
      <c r="B77" s="184">
        <v>89</v>
      </c>
      <c r="C77" s="185">
        <f t="shared" si="12"/>
        <v>5.7</v>
      </c>
      <c r="D77" s="185">
        <v>10.5</v>
      </c>
      <c r="E77" s="185">
        <f t="shared" si="13"/>
        <v>-4.8</v>
      </c>
    </row>
    <row r="78" spans="1:5">
      <c r="A78" s="189" t="s">
        <v>169</v>
      </c>
      <c r="B78" s="184">
        <v>434</v>
      </c>
      <c r="C78" s="185">
        <f t="shared" si="12"/>
        <v>27.78</v>
      </c>
      <c r="D78" s="185">
        <v>25.54</v>
      </c>
      <c r="E78" s="185">
        <f t="shared" si="13"/>
        <v>2.240000000000002</v>
      </c>
    </row>
    <row r="79" spans="1:5">
      <c r="A79" s="189" t="s">
        <v>170</v>
      </c>
      <c r="B79" s="184">
        <v>541</v>
      </c>
      <c r="C79" s="185">
        <f t="shared" si="12"/>
        <v>34.619999999999997</v>
      </c>
      <c r="D79" s="185">
        <v>30.46</v>
      </c>
      <c r="E79" s="185">
        <f t="shared" si="13"/>
        <v>4.1599999999999966</v>
      </c>
    </row>
    <row r="80" spans="1:5">
      <c r="A80" s="189" t="s">
        <v>171</v>
      </c>
      <c r="B80" s="184">
        <v>638</v>
      </c>
      <c r="C80" s="185">
        <f t="shared" si="12"/>
        <v>40.83</v>
      </c>
      <c r="D80" s="185">
        <v>30.21</v>
      </c>
      <c r="E80" s="185">
        <f t="shared" si="13"/>
        <v>10.619999999999997</v>
      </c>
    </row>
    <row r="81" spans="1:5">
      <c r="A81" s="189" t="s">
        <v>172</v>
      </c>
      <c r="B81" s="184">
        <v>360</v>
      </c>
      <c r="C81" s="185">
        <f t="shared" si="12"/>
        <v>23.04</v>
      </c>
      <c r="D81" s="185">
        <v>23.74</v>
      </c>
      <c r="E81" s="185">
        <f t="shared" si="13"/>
        <v>-0.69999999999999929</v>
      </c>
    </row>
    <row r="82" spans="1:5">
      <c r="A82" s="189" t="s">
        <v>173</v>
      </c>
      <c r="B82" s="184">
        <v>622</v>
      </c>
      <c r="C82" s="185">
        <f t="shared" si="12"/>
        <v>39.81</v>
      </c>
      <c r="D82" s="185">
        <v>39.619999999999997</v>
      </c>
      <c r="E82" s="185">
        <f t="shared" si="13"/>
        <v>0.19000000000000483</v>
      </c>
    </row>
    <row r="83" spans="1:5">
      <c r="A83" s="189" t="s">
        <v>174</v>
      </c>
      <c r="B83" s="184">
        <v>837</v>
      </c>
      <c r="C83" s="185">
        <f t="shared" si="12"/>
        <v>53.57</v>
      </c>
      <c r="D83" s="185">
        <v>50.3</v>
      </c>
      <c r="E83" s="185">
        <f t="shared" si="13"/>
        <v>3.2700000000000031</v>
      </c>
    </row>
    <row r="84" spans="1:5">
      <c r="A84" s="186" t="s">
        <v>175</v>
      </c>
      <c r="B84" s="191">
        <v>3799</v>
      </c>
      <c r="C84" s="192">
        <f>SUM(C86:C90)</f>
        <v>243.13</v>
      </c>
      <c r="D84" s="192">
        <v>231.11</v>
      </c>
      <c r="E84" s="192">
        <f>SUM(E86:E90)</f>
        <v>12.02</v>
      </c>
    </row>
    <row r="85" spans="1:5">
      <c r="A85" s="186" t="s">
        <v>102</v>
      </c>
      <c r="B85" s="191">
        <v>805</v>
      </c>
      <c r="C85" s="192">
        <f>SUM(C86:C87)</f>
        <v>51.519999999999996</v>
      </c>
      <c r="D85" s="192">
        <v>38.14</v>
      </c>
      <c r="E85" s="192">
        <f>SUM(E86:E87)</f>
        <v>13.379999999999997</v>
      </c>
    </row>
    <row r="86" spans="1:5">
      <c r="A86" s="189" t="s">
        <v>176</v>
      </c>
      <c r="B86" s="184">
        <v>171</v>
      </c>
      <c r="C86" s="185">
        <f t="shared" ref="C86:C90" si="14">ROUND(B86*0.032*2,2)</f>
        <v>10.94</v>
      </c>
      <c r="D86" s="185">
        <v>9.66</v>
      </c>
      <c r="E86" s="185">
        <f t="shared" ref="E86:E90" si="15">C86-D86</f>
        <v>1.2799999999999994</v>
      </c>
    </row>
    <row r="87" spans="1:5">
      <c r="A87" s="189" t="s">
        <v>177</v>
      </c>
      <c r="B87" s="184">
        <v>634</v>
      </c>
      <c r="C87" s="185">
        <f t="shared" si="14"/>
        <v>40.58</v>
      </c>
      <c r="D87" s="185">
        <v>28.48</v>
      </c>
      <c r="E87" s="185">
        <f t="shared" si="15"/>
        <v>12.099999999999998</v>
      </c>
    </row>
    <row r="88" spans="1:5">
      <c r="A88" s="189" t="s">
        <v>178</v>
      </c>
      <c r="B88" s="184">
        <v>72</v>
      </c>
      <c r="C88" s="185">
        <f t="shared" si="14"/>
        <v>4.6100000000000003</v>
      </c>
      <c r="D88" s="185">
        <v>4.42</v>
      </c>
      <c r="E88" s="185">
        <f t="shared" si="15"/>
        <v>0.19000000000000039</v>
      </c>
    </row>
    <row r="89" spans="1:5">
      <c r="A89" s="189" t="s">
        <v>179</v>
      </c>
      <c r="B89" s="184">
        <v>1156</v>
      </c>
      <c r="C89" s="185">
        <f t="shared" si="14"/>
        <v>73.98</v>
      </c>
      <c r="D89" s="185">
        <v>70.849999999999994</v>
      </c>
      <c r="E89" s="185">
        <f t="shared" si="15"/>
        <v>3.1300000000000097</v>
      </c>
    </row>
    <row r="90" spans="1:5">
      <c r="A90" s="189" t="s">
        <v>180</v>
      </c>
      <c r="B90" s="184">
        <v>1766</v>
      </c>
      <c r="C90" s="185">
        <f t="shared" si="14"/>
        <v>113.02</v>
      </c>
      <c r="D90" s="185">
        <v>117.7</v>
      </c>
      <c r="E90" s="185">
        <f t="shared" si="15"/>
        <v>-4.6800000000000068</v>
      </c>
    </row>
    <row r="91" spans="1:5">
      <c r="A91" s="186" t="s">
        <v>181</v>
      </c>
      <c r="B91" s="191">
        <v>4347</v>
      </c>
      <c r="C91" s="192">
        <f>SUM(C93:C100)</f>
        <v>278.22000000000003</v>
      </c>
      <c r="D91" s="192">
        <v>277.52</v>
      </c>
      <c r="E91" s="192">
        <f>SUM(E93:E100)</f>
        <v>0.70000000000000107</v>
      </c>
    </row>
    <row r="92" spans="1:5">
      <c r="A92" s="186" t="s">
        <v>102</v>
      </c>
      <c r="B92" s="191">
        <v>1207</v>
      </c>
      <c r="C92" s="192">
        <f>SUM(C93:C96)</f>
        <v>77.260000000000005</v>
      </c>
      <c r="D92" s="192">
        <v>77.64</v>
      </c>
      <c r="E92" s="192">
        <f>SUM(E93:E96)</f>
        <v>-0.37999999999999723</v>
      </c>
    </row>
    <row r="93" spans="1:5">
      <c r="A93" s="189" t="s">
        <v>182</v>
      </c>
      <c r="B93" s="184">
        <v>100</v>
      </c>
      <c r="C93" s="185">
        <f t="shared" ref="C93:C100" si="16">ROUND(B93*0.032*2,2)</f>
        <v>6.4</v>
      </c>
      <c r="D93" s="185">
        <v>7.17</v>
      </c>
      <c r="E93" s="185">
        <f t="shared" ref="E93:E100" si="17">C93-D93</f>
        <v>-0.76999999999999957</v>
      </c>
    </row>
    <row r="94" spans="1:5">
      <c r="A94" s="189" t="s">
        <v>183</v>
      </c>
      <c r="B94" s="184">
        <v>309</v>
      </c>
      <c r="C94" s="185">
        <f t="shared" si="16"/>
        <v>19.78</v>
      </c>
      <c r="D94" s="185">
        <v>18.43</v>
      </c>
      <c r="E94" s="185">
        <f t="shared" si="17"/>
        <v>1.3500000000000014</v>
      </c>
    </row>
    <row r="95" spans="1:5">
      <c r="A95" s="189" t="s">
        <v>184</v>
      </c>
      <c r="B95" s="184">
        <v>689</v>
      </c>
      <c r="C95" s="185">
        <f t="shared" si="16"/>
        <v>44.1</v>
      </c>
      <c r="D95" s="185">
        <v>43.78</v>
      </c>
      <c r="E95" s="185">
        <f t="shared" si="17"/>
        <v>0.32000000000000028</v>
      </c>
    </row>
    <row r="96" spans="1:5">
      <c r="A96" s="189" t="s">
        <v>185</v>
      </c>
      <c r="B96" s="184">
        <v>109</v>
      </c>
      <c r="C96" s="185">
        <f t="shared" si="16"/>
        <v>6.98</v>
      </c>
      <c r="D96" s="185">
        <v>8.26</v>
      </c>
      <c r="E96" s="185">
        <f t="shared" si="17"/>
        <v>-1.2799999999999994</v>
      </c>
    </row>
    <row r="97" spans="1:5">
      <c r="A97" s="189" t="s">
        <v>186</v>
      </c>
      <c r="B97" s="184">
        <v>384</v>
      </c>
      <c r="C97" s="185">
        <f t="shared" si="16"/>
        <v>24.58</v>
      </c>
      <c r="D97" s="185">
        <v>22.53</v>
      </c>
      <c r="E97" s="185">
        <f t="shared" si="17"/>
        <v>2.0499999999999972</v>
      </c>
    </row>
    <row r="98" spans="1:5">
      <c r="A98" s="189" t="s">
        <v>187</v>
      </c>
      <c r="B98" s="184">
        <v>333</v>
      </c>
      <c r="C98" s="185">
        <f t="shared" si="16"/>
        <v>21.31</v>
      </c>
      <c r="D98" s="185">
        <v>19.2</v>
      </c>
      <c r="E98" s="185">
        <f t="shared" si="17"/>
        <v>2.1099999999999994</v>
      </c>
    </row>
    <row r="99" spans="1:5">
      <c r="A99" s="189" t="s">
        <v>188</v>
      </c>
      <c r="B99" s="184">
        <v>712</v>
      </c>
      <c r="C99" s="185">
        <f t="shared" si="16"/>
        <v>45.57</v>
      </c>
      <c r="D99" s="185">
        <v>44.1</v>
      </c>
      <c r="E99" s="185">
        <f t="shared" si="17"/>
        <v>1.4699999999999989</v>
      </c>
    </row>
    <row r="100" spans="1:5">
      <c r="A100" s="189" t="s">
        <v>189</v>
      </c>
      <c r="B100" s="184">
        <v>1711</v>
      </c>
      <c r="C100" s="185">
        <f t="shared" si="16"/>
        <v>109.5</v>
      </c>
      <c r="D100" s="185">
        <v>114.05</v>
      </c>
      <c r="E100" s="185">
        <f t="shared" si="17"/>
        <v>-4.5499999999999972</v>
      </c>
    </row>
    <row r="101" spans="1:5">
      <c r="A101" s="186" t="s">
        <v>190</v>
      </c>
      <c r="B101" s="191">
        <v>9805</v>
      </c>
      <c r="C101" s="192">
        <f>SUM(C103:C114)</f>
        <v>627.51</v>
      </c>
      <c r="D101" s="192">
        <v>600.38</v>
      </c>
      <c r="E101" s="192">
        <f>SUM(E103:E114)</f>
        <v>27.13</v>
      </c>
    </row>
    <row r="102" spans="1:5">
      <c r="A102" s="186" t="s">
        <v>102</v>
      </c>
      <c r="B102" s="191">
        <v>1139</v>
      </c>
      <c r="C102" s="192">
        <f>SUM(C103:C105)</f>
        <v>72.889999999999986</v>
      </c>
      <c r="D102" s="192">
        <v>74.3</v>
      </c>
      <c r="E102" s="192">
        <f>SUM(E103:E105)</f>
        <v>-1.4100000000000001</v>
      </c>
    </row>
    <row r="103" spans="1:5">
      <c r="A103" s="189" t="s">
        <v>191</v>
      </c>
      <c r="B103" s="184">
        <v>386</v>
      </c>
      <c r="C103" s="185">
        <f t="shared" ref="C103:C114" si="18">ROUND(B103*0.032*2,2)</f>
        <v>24.7</v>
      </c>
      <c r="D103" s="185">
        <v>24.83</v>
      </c>
      <c r="E103" s="185">
        <f t="shared" ref="E103:E114" si="19">C103-D103</f>
        <v>-0.12999999999999901</v>
      </c>
    </row>
    <row r="104" spans="1:5">
      <c r="A104" s="189" t="s">
        <v>192</v>
      </c>
      <c r="B104" s="184">
        <v>475</v>
      </c>
      <c r="C104" s="185">
        <f t="shared" si="18"/>
        <v>30.4</v>
      </c>
      <c r="D104" s="185">
        <v>29.31</v>
      </c>
      <c r="E104" s="185">
        <f t="shared" si="19"/>
        <v>1.0899999999999999</v>
      </c>
    </row>
    <row r="105" spans="1:5">
      <c r="A105" s="193" t="s">
        <v>193</v>
      </c>
      <c r="B105" s="194">
        <v>278</v>
      </c>
      <c r="C105" s="185">
        <f t="shared" si="18"/>
        <v>17.79</v>
      </c>
      <c r="D105" s="185">
        <v>20.16</v>
      </c>
      <c r="E105" s="185">
        <f t="shared" si="19"/>
        <v>-2.370000000000001</v>
      </c>
    </row>
    <row r="106" spans="1:5">
      <c r="A106" s="193" t="s">
        <v>194</v>
      </c>
      <c r="B106" s="194">
        <v>702</v>
      </c>
      <c r="C106" s="185">
        <f t="shared" si="18"/>
        <v>44.93</v>
      </c>
      <c r="D106" s="185">
        <v>46.91</v>
      </c>
      <c r="E106" s="185">
        <f t="shared" si="19"/>
        <v>-1.9799999999999969</v>
      </c>
    </row>
    <row r="107" spans="1:5">
      <c r="A107" s="193" t="s">
        <v>195</v>
      </c>
      <c r="B107" s="194">
        <v>893</v>
      </c>
      <c r="C107" s="185">
        <f t="shared" si="18"/>
        <v>57.15</v>
      </c>
      <c r="D107" s="185">
        <v>48.58</v>
      </c>
      <c r="E107" s="185">
        <f t="shared" si="19"/>
        <v>8.57</v>
      </c>
    </row>
    <row r="108" spans="1:5">
      <c r="A108" s="193" t="s">
        <v>196</v>
      </c>
      <c r="B108" s="194">
        <v>1518</v>
      </c>
      <c r="C108" s="185">
        <f t="shared" si="18"/>
        <v>97.15</v>
      </c>
      <c r="D108" s="185">
        <v>87.17</v>
      </c>
      <c r="E108" s="185">
        <f t="shared" si="19"/>
        <v>9.980000000000004</v>
      </c>
    </row>
    <row r="109" spans="1:5">
      <c r="A109" s="193" t="s">
        <v>197</v>
      </c>
      <c r="B109" s="194">
        <v>874</v>
      </c>
      <c r="C109" s="185">
        <f t="shared" si="18"/>
        <v>55.94</v>
      </c>
      <c r="D109" s="185">
        <v>57.54</v>
      </c>
      <c r="E109" s="185">
        <f t="shared" si="19"/>
        <v>-1.6000000000000014</v>
      </c>
    </row>
    <row r="110" spans="1:5">
      <c r="A110" s="193" t="s">
        <v>198</v>
      </c>
      <c r="B110" s="194">
        <v>1376</v>
      </c>
      <c r="C110" s="185">
        <f t="shared" si="18"/>
        <v>88.06</v>
      </c>
      <c r="D110" s="185">
        <v>90.43</v>
      </c>
      <c r="E110" s="185">
        <f t="shared" si="19"/>
        <v>-2.3700000000000045</v>
      </c>
    </row>
    <row r="111" spans="1:5">
      <c r="A111" s="193" t="s">
        <v>199</v>
      </c>
      <c r="B111" s="194">
        <v>295</v>
      </c>
      <c r="C111" s="185">
        <f t="shared" si="18"/>
        <v>18.88</v>
      </c>
      <c r="D111" s="185">
        <v>18.940000000000001</v>
      </c>
      <c r="E111" s="185">
        <f t="shared" si="19"/>
        <v>-6.0000000000002274E-2</v>
      </c>
    </row>
    <row r="112" spans="1:5">
      <c r="A112" s="193" t="s">
        <v>200</v>
      </c>
      <c r="B112" s="194">
        <v>1408</v>
      </c>
      <c r="C112" s="185">
        <f t="shared" si="18"/>
        <v>90.11</v>
      </c>
      <c r="D112" s="185">
        <v>81.28</v>
      </c>
      <c r="E112" s="185">
        <f t="shared" si="19"/>
        <v>8.8299999999999983</v>
      </c>
    </row>
    <row r="113" spans="1:5">
      <c r="A113" s="193" t="s">
        <v>201</v>
      </c>
      <c r="B113" s="194">
        <v>336</v>
      </c>
      <c r="C113" s="185">
        <f t="shared" si="18"/>
        <v>21.5</v>
      </c>
      <c r="D113" s="185">
        <v>21.89</v>
      </c>
      <c r="E113" s="185">
        <f t="shared" si="19"/>
        <v>-0.39000000000000057</v>
      </c>
    </row>
    <row r="114" spans="1:5">
      <c r="A114" s="193" t="s">
        <v>202</v>
      </c>
      <c r="B114" s="194">
        <v>1264</v>
      </c>
      <c r="C114" s="185">
        <f t="shared" si="18"/>
        <v>80.900000000000006</v>
      </c>
      <c r="D114" s="185">
        <v>73.34</v>
      </c>
      <c r="E114" s="185">
        <f t="shared" si="19"/>
        <v>7.5600000000000023</v>
      </c>
    </row>
    <row r="115" spans="1:5">
      <c r="A115" s="200" t="s">
        <v>203</v>
      </c>
      <c r="B115" s="201">
        <v>8009</v>
      </c>
      <c r="C115" s="203">
        <f>SUM(C117:C128)</f>
        <v>512.58999999999992</v>
      </c>
      <c r="D115" s="203">
        <v>463.18</v>
      </c>
      <c r="E115" s="203">
        <f>SUM(E117:E128)</f>
        <v>49.409999999999982</v>
      </c>
    </row>
    <row r="116" spans="1:5">
      <c r="A116" s="200" t="s">
        <v>102</v>
      </c>
      <c r="B116" s="201">
        <v>499</v>
      </c>
      <c r="C116" s="202">
        <f>SUM(C117:C119)</f>
        <v>31.939999999999998</v>
      </c>
      <c r="D116" s="202">
        <v>28.61</v>
      </c>
      <c r="E116" s="202">
        <f>SUM(E117:E119)</f>
        <v>3.330000000000001</v>
      </c>
    </row>
    <row r="117" spans="1:5">
      <c r="A117" s="189" t="s">
        <v>204</v>
      </c>
      <c r="B117" s="184">
        <v>154</v>
      </c>
      <c r="C117" s="185">
        <f t="shared" ref="C117:C128" si="20">ROUND(B117*0.032*2,2)</f>
        <v>9.86</v>
      </c>
      <c r="D117" s="185">
        <v>6.72</v>
      </c>
      <c r="E117" s="185">
        <f t="shared" ref="E117:E128" si="21">C117-D117</f>
        <v>3.1399999999999997</v>
      </c>
    </row>
    <row r="118" spans="1:5">
      <c r="A118" s="189" t="s">
        <v>205</v>
      </c>
      <c r="B118" s="184">
        <v>168</v>
      </c>
      <c r="C118" s="185">
        <f t="shared" si="20"/>
        <v>10.75</v>
      </c>
      <c r="D118" s="185">
        <v>11.52</v>
      </c>
      <c r="E118" s="185">
        <f t="shared" si="21"/>
        <v>-0.76999999999999957</v>
      </c>
    </row>
    <row r="119" spans="1:5">
      <c r="A119" s="189" t="s">
        <v>206</v>
      </c>
      <c r="B119" s="184">
        <v>177</v>
      </c>
      <c r="C119" s="185">
        <f t="shared" si="20"/>
        <v>11.33</v>
      </c>
      <c r="D119" s="185">
        <v>10.37</v>
      </c>
      <c r="E119" s="185">
        <f t="shared" si="21"/>
        <v>0.96000000000000085</v>
      </c>
    </row>
    <row r="120" spans="1:5">
      <c r="A120" s="189" t="s">
        <v>207</v>
      </c>
      <c r="B120" s="184">
        <v>323</v>
      </c>
      <c r="C120" s="185">
        <f t="shared" si="20"/>
        <v>20.67</v>
      </c>
      <c r="D120" s="185">
        <v>20.74</v>
      </c>
      <c r="E120" s="185">
        <f t="shared" si="21"/>
        <v>-6.9999999999996732E-2</v>
      </c>
    </row>
    <row r="121" spans="1:5">
      <c r="A121" s="189" t="s">
        <v>208</v>
      </c>
      <c r="B121" s="184">
        <v>524</v>
      </c>
      <c r="C121" s="185">
        <f t="shared" si="20"/>
        <v>33.54</v>
      </c>
      <c r="D121" s="185">
        <v>26.37</v>
      </c>
      <c r="E121" s="185">
        <f t="shared" si="21"/>
        <v>7.1699999999999982</v>
      </c>
    </row>
    <row r="122" spans="1:5">
      <c r="A122" s="189" t="s">
        <v>209</v>
      </c>
      <c r="B122" s="184">
        <v>464</v>
      </c>
      <c r="C122" s="185">
        <f t="shared" si="20"/>
        <v>29.7</v>
      </c>
      <c r="D122" s="185">
        <v>27.9</v>
      </c>
      <c r="E122" s="185">
        <f t="shared" si="21"/>
        <v>1.8000000000000007</v>
      </c>
    </row>
    <row r="123" spans="1:5">
      <c r="A123" s="189" t="s">
        <v>210</v>
      </c>
      <c r="B123" s="184">
        <v>1650</v>
      </c>
      <c r="C123" s="185">
        <f t="shared" si="20"/>
        <v>105.6</v>
      </c>
      <c r="D123" s="185">
        <v>90.18</v>
      </c>
      <c r="E123" s="185">
        <f t="shared" si="21"/>
        <v>15.419999999999987</v>
      </c>
    </row>
    <row r="124" spans="1:5">
      <c r="A124" s="189" t="s">
        <v>211</v>
      </c>
      <c r="B124" s="184">
        <v>329</v>
      </c>
      <c r="C124" s="185">
        <f t="shared" si="20"/>
        <v>21.06</v>
      </c>
      <c r="D124" s="185">
        <v>15.87</v>
      </c>
      <c r="E124" s="185">
        <f t="shared" si="21"/>
        <v>5.1899999999999995</v>
      </c>
    </row>
    <row r="125" spans="1:5">
      <c r="A125" s="189" t="s">
        <v>212</v>
      </c>
      <c r="B125" s="184">
        <v>578</v>
      </c>
      <c r="C125" s="185">
        <f t="shared" si="20"/>
        <v>36.99</v>
      </c>
      <c r="D125" s="185">
        <v>31.74</v>
      </c>
      <c r="E125" s="185">
        <f t="shared" si="21"/>
        <v>5.2500000000000036</v>
      </c>
    </row>
    <row r="126" spans="1:5">
      <c r="A126" s="189" t="s">
        <v>213</v>
      </c>
      <c r="B126" s="184">
        <v>1272</v>
      </c>
      <c r="C126" s="185">
        <f t="shared" si="20"/>
        <v>81.41</v>
      </c>
      <c r="D126" s="185">
        <v>75.14</v>
      </c>
      <c r="E126" s="185">
        <f t="shared" si="21"/>
        <v>6.269999999999996</v>
      </c>
    </row>
    <row r="127" spans="1:5">
      <c r="A127" s="189" t="s">
        <v>214</v>
      </c>
      <c r="B127" s="184">
        <v>909</v>
      </c>
      <c r="C127" s="185">
        <f t="shared" si="20"/>
        <v>58.18</v>
      </c>
      <c r="D127" s="185">
        <v>56.77</v>
      </c>
      <c r="E127" s="185">
        <f t="shared" si="21"/>
        <v>1.4099999999999966</v>
      </c>
    </row>
    <row r="128" spans="1:5">
      <c r="A128" s="189" t="s">
        <v>215</v>
      </c>
      <c r="B128" s="184">
        <v>1461</v>
      </c>
      <c r="C128" s="185">
        <f t="shared" si="20"/>
        <v>93.5</v>
      </c>
      <c r="D128" s="185">
        <v>89.86</v>
      </c>
      <c r="E128" s="185">
        <f t="shared" si="21"/>
        <v>3.6400000000000006</v>
      </c>
    </row>
    <row r="129" spans="1:5">
      <c r="A129" s="186" t="s">
        <v>216</v>
      </c>
      <c r="B129" s="191">
        <v>8331</v>
      </c>
      <c r="C129" s="192">
        <f>SUM(C131:C137)</f>
        <v>533.18000000000006</v>
      </c>
      <c r="D129" s="192">
        <v>523.78</v>
      </c>
      <c r="E129" s="192">
        <f>SUM(E131:E137)</f>
        <v>9.3999999999999915</v>
      </c>
    </row>
    <row r="130" spans="1:5">
      <c r="A130" s="186" t="s">
        <v>102</v>
      </c>
      <c r="B130" s="191">
        <v>965</v>
      </c>
      <c r="C130" s="192">
        <f>SUM(C131:C133)</f>
        <v>61.76</v>
      </c>
      <c r="D130" s="192">
        <v>51.77</v>
      </c>
      <c r="E130" s="192">
        <f>SUM(E131:E133)</f>
        <v>9.9899999999999984</v>
      </c>
    </row>
    <row r="131" spans="1:5">
      <c r="A131" s="189" t="s">
        <v>217</v>
      </c>
      <c r="B131" s="184">
        <v>430</v>
      </c>
      <c r="C131" s="185">
        <f t="shared" ref="C131:C137" si="22">ROUND(B131*0.032*2,2)</f>
        <v>27.52</v>
      </c>
      <c r="D131" s="185">
        <v>23.17</v>
      </c>
      <c r="E131" s="185">
        <f t="shared" ref="E131:E137" si="23">C131-D131</f>
        <v>4.3499999999999979</v>
      </c>
    </row>
    <row r="132" spans="1:5">
      <c r="A132" s="189" t="s">
        <v>218</v>
      </c>
      <c r="B132" s="184">
        <v>459</v>
      </c>
      <c r="C132" s="185">
        <f t="shared" si="22"/>
        <v>29.38</v>
      </c>
      <c r="D132" s="185">
        <v>24.06</v>
      </c>
      <c r="E132" s="185">
        <f t="shared" si="23"/>
        <v>5.32</v>
      </c>
    </row>
    <row r="133" spans="1:5">
      <c r="A133" s="204" t="s">
        <v>219</v>
      </c>
      <c r="B133" s="184">
        <v>76</v>
      </c>
      <c r="C133" s="185">
        <f t="shared" si="22"/>
        <v>4.8600000000000003</v>
      </c>
      <c r="D133" s="185">
        <v>4.54</v>
      </c>
      <c r="E133" s="185">
        <f t="shared" si="23"/>
        <v>0.32000000000000028</v>
      </c>
    </row>
    <row r="134" spans="1:5">
      <c r="A134" s="189" t="s">
        <v>220</v>
      </c>
      <c r="B134" s="184">
        <v>2482</v>
      </c>
      <c r="C134" s="185">
        <f t="shared" si="22"/>
        <v>158.85</v>
      </c>
      <c r="D134" s="185">
        <v>158.34</v>
      </c>
      <c r="E134" s="185">
        <f t="shared" si="23"/>
        <v>0.50999999999999091</v>
      </c>
    </row>
    <row r="135" spans="1:5">
      <c r="A135" s="189" t="s">
        <v>221</v>
      </c>
      <c r="B135" s="184">
        <v>400</v>
      </c>
      <c r="C135" s="185">
        <f t="shared" si="22"/>
        <v>25.6</v>
      </c>
      <c r="D135" s="185">
        <v>23.62</v>
      </c>
      <c r="E135" s="185">
        <f t="shared" si="23"/>
        <v>1.9800000000000004</v>
      </c>
    </row>
    <row r="136" spans="1:5">
      <c r="A136" s="189" t="s">
        <v>222</v>
      </c>
      <c r="B136" s="184">
        <v>1651</v>
      </c>
      <c r="C136" s="185">
        <f t="shared" si="22"/>
        <v>105.66</v>
      </c>
      <c r="D136" s="185">
        <v>110.02</v>
      </c>
      <c r="E136" s="185">
        <f t="shared" si="23"/>
        <v>-4.3599999999999994</v>
      </c>
    </row>
    <row r="137" spans="1:5">
      <c r="A137" s="189" t="s">
        <v>223</v>
      </c>
      <c r="B137" s="184">
        <v>2833</v>
      </c>
      <c r="C137" s="185">
        <f t="shared" si="22"/>
        <v>181.31</v>
      </c>
      <c r="D137" s="185">
        <v>180.03</v>
      </c>
      <c r="E137" s="185">
        <f t="shared" si="23"/>
        <v>1.2800000000000011</v>
      </c>
    </row>
    <row r="138" spans="1:5">
      <c r="A138" s="186" t="s">
        <v>224</v>
      </c>
      <c r="B138" s="191">
        <v>10338</v>
      </c>
      <c r="C138" s="192">
        <f>SUM(C140:C153)</f>
        <v>661.62</v>
      </c>
      <c r="D138" s="192">
        <v>603.71</v>
      </c>
      <c r="E138" s="192">
        <f>SUM(E140:E153)</f>
        <v>57.91</v>
      </c>
    </row>
    <row r="139" spans="1:5">
      <c r="A139" s="186" t="s">
        <v>102</v>
      </c>
      <c r="B139" s="191">
        <v>963</v>
      </c>
      <c r="C139" s="192">
        <f>SUM(C140:C141)</f>
        <v>61.63</v>
      </c>
      <c r="D139" s="192">
        <v>48.19</v>
      </c>
      <c r="E139" s="192">
        <f>SUM(E140:E141)</f>
        <v>13.440000000000005</v>
      </c>
    </row>
    <row r="140" spans="1:5">
      <c r="A140" s="189" t="s">
        <v>225</v>
      </c>
      <c r="B140" s="184">
        <v>476</v>
      </c>
      <c r="C140" s="185">
        <f t="shared" ref="C140:C153" si="24">ROUND(B140*0.032*2,2)</f>
        <v>30.46</v>
      </c>
      <c r="D140" s="185">
        <v>22.08</v>
      </c>
      <c r="E140" s="185">
        <f t="shared" ref="E140:E153" si="25">C140-D140</f>
        <v>8.3800000000000026</v>
      </c>
    </row>
    <row r="141" spans="1:5">
      <c r="A141" s="189" t="s">
        <v>226</v>
      </c>
      <c r="B141" s="184">
        <v>487</v>
      </c>
      <c r="C141" s="185">
        <f t="shared" si="24"/>
        <v>31.17</v>
      </c>
      <c r="D141" s="185">
        <v>26.11</v>
      </c>
      <c r="E141" s="185">
        <f t="shared" si="25"/>
        <v>5.0600000000000023</v>
      </c>
    </row>
    <row r="142" spans="1:5">
      <c r="A142" s="189" t="s">
        <v>227</v>
      </c>
      <c r="B142" s="184">
        <v>1378</v>
      </c>
      <c r="C142" s="185">
        <f t="shared" si="24"/>
        <v>88.19</v>
      </c>
      <c r="D142" s="185">
        <v>84.86</v>
      </c>
      <c r="E142" s="185">
        <f t="shared" si="25"/>
        <v>3.3299999999999983</v>
      </c>
    </row>
    <row r="143" spans="1:5">
      <c r="A143" s="189" t="s">
        <v>228</v>
      </c>
      <c r="B143" s="184">
        <v>818</v>
      </c>
      <c r="C143" s="185">
        <f t="shared" si="24"/>
        <v>52.35</v>
      </c>
      <c r="D143" s="185">
        <v>48.83</v>
      </c>
      <c r="E143" s="185">
        <f t="shared" si="25"/>
        <v>3.5200000000000031</v>
      </c>
    </row>
    <row r="144" spans="1:5">
      <c r="A144" s="189" t="s">
        <v>229</v>
      </c>
      <c r="B144" s="184">
        <v>1545</v>
      </c>
      <c r="C144" s="185">
        <f t="shared" si="24"/>
        <v>98.88</v>
      </c>
      <c r="D144" s="185">
        <v>91.2</v>
      </c>
      <c r="E144" s="185">
        <f t="shared" si="25"/>
        <v>7.6799999999999926</v>
      </c>
    </row>
    <row r="145" spans="1:5">
      <c r="A145" s="189" t="s">
        <v>230</v>
      </c>
      <c r="B145" s="184">
        <v>948</v>
      </c>
      <c r="C145" s="185">
        <f t="shared" si="24"/>
        <v>60.67</v>
      </c>
      <c r="D145" s="185">
        <v>53.12</v>
      </c>
      <c r="E145" s="185">
        <f t="shared" si="25"/>
        <v>7.5500000000000043</v>
      </c>
    </row>
    <row r="146" spans="1:5">
      <c r="A146" s="189" t="s">
        <v>231</v>
      </c>
      <c r="B146" s="184">
        <v>771</v>
      </c>
      <c r="C146" s="185">
        <f t="shared" si="24"/>
        <v>49.34</v>
      </c>
      <c r="D146" s="185">
        <v>41.54</v>
      </c>
      <c r="E146" s="185">
        <f t="shared" si="25"/>
        <v>7.8000000000000043</v>
      </c>
    </row>
    <row r="147" spans="1:5">
      <c r="A147" s="189" t="s">
        <v>232</v>
      </c>
      <c r="B147" s="184">
        <v>485</v>
      </c>
      <c r="C147" s="185">
        <f t="shared" si="24"/>
        <v>31.04</v>
      </c>
      <c r="D147" s="185">
        <v>31.94</v>
      </c>
      <c r="E147" s="185">
        <f t="shared" si="25"/>
        <v>-0.90000000000000213</v>
      </c>
    </row>
    <row r="148" spans="1:5">
      <c r="A148" s="189" t="s">
        <v>233</v>
      </c>
      <c r="B148" s="184">
        <v>497</v>
      </c>
      <c r="C148" s="185">
        <f t="shared" si="24"/>
        <v>31.81</v>
      </c>
      <c r="D148" s="185">
        <v>26.56</v>
      </c>
      <c r="E148" s="185">
        <f t="shared" si="25"/>
        <v>5.25</v>
      </c>
    </row>
    <row r="149" spans="1:5">
      <c r="A149" s="189" t="s">
        <v>234</v>
      </c>
      <c r="B149" s="184">
        <v>585</v>
      </c>
      <c r="C149" s="185">
        <f t="shared" si="24"/>
        <v>37.44</v>
      </c>
      <c r="D149" s="185">
        <v>39.81</v>
      </c>
      <c r="E149" s="185">
        <f t="shared" si="25"/>
        <v>-2.3700000000000045</v>
      </c>
    </row>
    <row r="150" spans="1:5">
      <c r="A150" s="189" t="s">
        <v>235</v>
      </c>
      <c r="B150" s="184">
        <v>99</v>
      </c>
      <c r="C150" s="185">
        <f t="shared" si="24"/>
        <v>6.34</v>
      </c>
      <c r="D150" s="185">
        <v>5.44</v>
      </c>
      <c r="E150" s="185">
        <f t="shared" si="25"/>
        <v>0.89999999999999947</v>
      </c>
    </row>
    <row r="151" spans="1:5">
      <c r="A151" s="189" t="s">
        <v>236</v>
      </c>
      <c r="B151" s="184">
        <v>945</v>
      </c>
      <c r="C151" s="185">
        <f t="shared" si="24"/>
        <v>60.48</v>
      </c>
      <c r="D151" s="185">
        <v>60.16</v>
      </c>
      <c r="E151" s="185">
        <f t="shared" si="25"/>
        <v>0.32000000000000028</v>
      </c>
    </row>
    <row r="152" spans="1:5">
      <c r="A152" s="189" t="s">
        <v>237</v>
      </c>
      <c r="B152" s="184">
        <v>621</v>
      </c>
      <c r="C152" s="185">
        <f t="shared" si="24"/>
        <v>39.74</v>
      </c>
      <c r="D152" s="185">
        <v>36.99</v>
      </c>
      <c r="E152" s="185">
        <f t="shared" si="25"/>
        <v>2.75</v>
      </c>
    </row>
    <row r="153" spans="1:5">
      <c r="A153" s="189" t="s">
        <v>238</v>
      </c>
      <c r="B153" s="184">
        <v>683</v>
      </c>
      <c r="C153" s="185">
        <f t="shared" si="24"/>
        <v>43.71</v>
      </c>
      <c r="D153" s="185">
        <v>35.07</v>
      </c>
      <c r="E153" s="185">
        <f t="shared" si="25"/>
        <v>8.64</v>
      </c>
    </row>
    <row r="154" spans="1:5">
      <c r="A154" s="186" t="s">
        <v>239</v>
      </c>
      <c r="B154" s="191">
        <v>11616</v>
      </c>
      <c r="C154" s="192">
        <f>SUM(C155:C163)</f>
        <v>743.43</v>
      </c>
      <c r="D154" s="192">
        <v>763.96999999999991</v>
      </c>
      <c r="E154" s="192">
        <f>SUM(E155:E163)</f>
        <v>-20.54000000000002</v>
      </c>
    </row>
    <row r="155" spans="1:5">
      <c r="A155" s="189" t="s">
        <v>240</v>
      </c>
      <c r="B155" s="184">
        <v>1054</v>
      </c>
      <c r="C155" s="185">
        <f t="shared" ref="C155:C163" si="26">ROUND(B155*0.032*2,2)</f>
        <v>67.459999999999994</v>
      </c>
      <c r="D155" s="185">
        <v>74.5</v>
      </c>
      <c r="E155" s="185">
        <f t="shared" ref="E155:E163" si="27">C155-D155</f>
        <v>-7.0400000000000063</v>
      </c>
    </row>
    <row r="156" spans="1:5">
      <c r="A156" s="189" t="s">
        <v>241</v>
      </c>
      <c r="B156" s="184">
        <v>863</v>
      </c>
      <c r="C156" s="185">
        <f t="shared" si="26"/>
        <v>55.23</v>
      </c>
      <c r="D156" s="185">
        <v>47.1</v>
      </c>
      <c r="E156" s="185">
        <f t="shared" si="27"/>
        <v>8.1299999999999955</v>
      </c>
    </row>
    <row r="157" spans="1:5">
      <c r="A157" s="189" t="s">
        <v>243</v>
      </c>
      <c r="B157" s="184">
        <v>1087</v>
      </c>
      <c r="C157" s="185">
        <f t="shared" si="26"/>
        <v>69.569999999999993</v>
      </c>
      <c r="D157" s="185">
        <v>74.819999999999993</v>
      </c>
      <c r="E157" s="185">
        <f t="shared" si="27"/>
        <v>-5.25</v>
      </c>
    </row>
    <row r="158" spans="1:5">
      <c r="A158" s="189" t="s">
        <v>244</v>
      </c>
      <c r="B158" s="184">
        <v>1460</v>
      </c>
      <c r="C158" s="185">
        <f t="shared" si="26"/>
        <v>93.44</v>
      </c>
      <c r="D158" s="185">
        <v>114.24</v>
      </c>
      <c r="E158" s="185">
        <f t="shared" si="27"/>
        <v>-20.799999999999997</v>
      </c>
    </row>
    <row r="159" spans="1:5">
      <c r="A159" s="189" t="s">
        <v>245</v>
      </c>
      <c r="B159" s="184">
        <v>1224</v>
      </c>
      <c r="C159" s="185">
        <f t="shared" si="26"/>
        <v>78.34</v>
      </c>
      <c r="D159" s="185">
        <v>74.430000000000007</v>
      </c>
      <c r="E159" s="185">
        <f t="shared" si="27"/>
        <v>3.9099999999999966</v>
      </c>
    </row>
    <row r="160" spans="1:5">
      <c r="A160" s="189" t="s">
        <v>246</v>
      </c>
      <c r="B160" s="184">
        <v>1424</v>
      </c>
      <c r="C160" s="185">
        <f t="shared" si="26"/>
        <v>91.14</v>
      </c>
      <c r="D160" s="185">
        <v>93.12</v>
      </c>
      <c r="E160" s="185">
        <f t="shared" si="27"/>
        <v>-1.980000000000004</v>
      </c>
    </row>
    <row r="161" spans="1:5">
      <c r="A161" s="189" t="s">
        <v>247</v>
      </c>
      <c r="B161" s="184">
        <v>660</v>
      </c>
      <c r="C161" s="185">
        <f t="shared" si="26"/>
        <v>42.24</v>
      </c>
      <c r="D161" s="185">
        <v>50.24</v>
      </c>
      <c r="E161" s="185">
        <f t="shared" si="27"/>
        <v>-8</v>
      </c>
    </row>
    <row r="162" spans="1:5">
      <c r="A162" s="189" t="s">
        <v>248</v>
      </c>
      <c r="B162" s="184">
        <v>2166</v>
      </c>
      <c r="C162" s="185">
        <f t="shared" si="26"/>
        <v>138.62</v>
      </c>
      <c r="D162" s="185">
        <v>124.48</v>
      </c>
      <c r="E162" s="185">
        <f t="shared" si="27"/>
        <v>14.14</v>
      </c>
    </row>
    <row r="163" spans="1:5">
      <c r="A163" s="189" t="s">
        <v>249</v>
      </c>
      <c r="B163" s="184">
        <v>1678</v>
      </c>
      <c r="C163" s="185">
        <f t="shared" si="26"/>
        <v>107.39</v>
      </c>
      <c r="D163" s="185">
        <v>111.04</v>
      </c>
      <c r="E163" s="185">
        <f t="shared" si="27"/>
        <v>-3.6500000000000057</v>
      </c>
    </row>
  </sheetData>
  <mergeCells count="1">
    <mergeCell ref="A2:E3"/>
  </mergeCells>
  <phoneticPr fontId="10"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62"/>
  <sheetViews>
    <sheetView workbookViewId="0">
      <pane xSplit="2" ySplit="7" topLeftCell="C8" activePane="bottomRight" state="frozen"/>
      <selection pane="topRight" activeCell="C1" sqref="C1"/>
      <selection pane="bottomLeft" activeCell="A12" sqref="A12"/>
      <selection pane="bottomRight" activeCell="A4" sqref="A4"/>
    </sheetView>
  </sheetViews>
  <sheetFormatPr defaultColWidth="9" defaultRowHeight="14.25" outlineLevelCol="1"/>
  <cols>
    <col min="1" max="1" width="7.625" customWidth="1"/>
    <col min="2" max="2" width="15" customWidth="1"/>
    <col min="3" max="3" width="7" style="1" customWidth="1"/>
    <col min="4" max="4" width="6.625" style="1" customWidth="1"/>
    <col min="5" max="5" width="7.875" style="28" customWidth="1"/>
    <col min="6" max="6" width="6.75" customWidth="1"/>
    <col min="7" max="7" width="7.625" style="1" customWidth="1" collapsed="1"/>
    <col min="8" max="8" width="7.25" style="1" customWidth="1"/>
    <col min="9" max="9" width="7.875" style="28" customWidth="1"/>
    <col min="10" max="10" width="6.75" customWidth="1"/>
    <col min="11" max="12" width="6.625" style="1" customWidth="1" outlineLevel="1"/>
    <col min="13" max="13" width="8" style="1" customWidth="1" outlineLevel="1"/>
    <col min="14" max="14" width="7.625" style="1" customWidth="1"/>
    <col min="15" max="15" width="6.625" style="1" customWidth="1"/>
    <col min="16" max="16" width="6.5" style="28" customWidth="1"/>
    <col min="17" max="17" width="6.75" customWidth="1"/>
    <col min="18" max="18" width="7.625" style="1" customWidth="1" collapsed="1"/>
    <col min="19" max="19" width="7.25" style="1" customWidth="1"/>
    <col min="20" max="20" width="8.5" style="28" customWidth="1"/>
    <col min="21" max="21" width="6.75" customWidth="1"/>
    <col min="22" max="22" width="8.25" customWidth="1"/>
    <col min="23" max="23" width="7.875" style="1" customWidth="1"/>
    <col min="24" max="24" width="7.5" customWidth="1"/>
    <col min="25" max="25" width="8.25" customWidth="1"/>
    <col min="26" max="26" width="7.875" style="1" customWidth="1"/>
    <col min="27" max="27" width="7.5" customWidth="1"/>
    <col min="28" max="29" width="6.75" customWidth="1"/>
    <col min="30" max="30" width="7.375" customWidth="1"/>
    <col min="31" max="31" width="6" style="414" customWidth="1"/>
  </cols>
  <sheetData>
    <row r="1" spans="1:31" hidden="1">
      <c r="B1" s="285"/>
      <c r="C1" s="1">
        <f>SUBTOTAL(9,D1:F1)</f>
        <v>48089.19999999999</v>
      </c>
      <c r="D1" s="1">
        <f>'[2]2-1奖助学金（教育）'!K8+'[2]2-2奖助学金（人社）'!K7</f>
        <v>32265.039999999994</v>
      </c>
      <c r="E1" s="28">
        <f>'[2]2-1奖助学金（教育）'!N8+'[2]2-2奖助学金（人社）'!N7</f>
        <v>6722.42</v>
      </c>
      <c r="F1" s="28">
        <f>'[2]2-1奖助学金（教育）'!O8+'[2]2-2奖助学金（人社）'!O7</f>
        <v>9101.74</v>
      </c>
      <c r="G1" s="286"/>
      <c r="H1" s="286"/>
      <c r="I1" s="286"/>
      <c r="J1" s="286"/>
      <c r="N1" s="1">
        <f>'[2]2-1奖助学金（教育）'!S8+'[2]2-2奖助学金（人社）'!I7</f>
        <v>48524.570000000007</v>
      </c>
      <c r="R1" s="1">
        <f>'[2]3-1免学费（教育）'!O7+'[2]3-2免学费（人社）'!M7</f>
        <v>167463.22999999998</v>
      </c>
      <c r="S1" s="1">
        <f>'[2]3-1免学费（教育）'!P7+'[2]3-2免学费（人社）'!N7</f>
        <v>83762.000000000015</v>
      </c>
      <c r="T1" s="1">
        <f>'[2]3-1免学费（教育）'!Q7+'[2]3-2免学费（人社）'!O7</f>
        <v>35492.559999999998</v>
      </c>
      <c r="U1" s="1">
        <f>'[2]3-1免学费（教育）'!R7+'[2]3-2免学费（人社）'!P7</f>
        <v>48208.670000000013</v>
      </c>
      <c r="V1">
        <f>'[2]2-1奖助学金（教育）'!W8+'[2]2-2奖助学金（人社）'!P7</f>
        <v>36907.449999999997</v>
      </c>
      <c r="W1"/>
      <c r="X1">
        <f>'[2]2-1奖助学金（教育）'!AA8+'[2]2-2奖助学金（人社）'!R7</f>
        <v>10005.450000000001</v>
      </c>
      <c r="Y1">
        <f>'[2]3-1免学费（教育）'!S7+'[2]3-2免学费（人社）'!Q7</f>
        <v>106653.32</v>
      </c>
      <c r="Z1"/>
      <c r="AA1">
        <f>'[2]3-1免学费（教育）'!U7+'[2]3-2免学费（人社）'!S7</f>
        <v>32595.32</v>
      </c>
      <c r="AE1" s="29"/>
    </row>
    <row r="2" spans="1:31" ht="16.5" customHeight="1">
      <c r="A2" s="582" t="s">
        <v>377</v>
      </c>
      <c r="B2" s="582"/>
      <c r="C2" s="287"/>
      <c r="D2" s="287"/>
      <c r="E2" s="34"/>
      <c r="F2" s="34"/>
      <c r="G2" s="287"/>
      <c r="H2" s="287"/>
      <c r="I2" s="34"/>
      <c r="J2" s="34"/>
      <c r="K2" s="288"/>
      <c r="L2" s="288"/>
      <c r="M2" s="288"/>
      <c r="N2" s="287"/>
      <c r="O2" s="287"/>
      <c r="P2" s="34"/>
      <c r="Q2" s="34"/>
      <c r="R2" s="287"/>
      <c r="S2" s="287"/>
      <c r="T2" s="34"/>
      <c r="U2" s="34"/>
      <c r="V2" s="37" t="s">
        <v>3</v>
      </c>
      <c r="W2" s="289"/>
      <c r="X2" s="37"/>
      <c r="Y2" s="37" t="s">
        <v>3</v>
      </c>
      <c r="Z2" s="289"/>
      <c r="AA2" s="37"/>
      <c r="AB2" s="37"/>
      <c r="AC2" s="37"/>
      <c r="AD2" s="37"/>
    </row>
    <row r="3" spans="1:31" ht="27">
      <c r="A3" s="583" t="s">
        <v>431</v>
      </c>
      <c r="B3" s="583"/>
      <c r="C3" s="583"/>
      <c r="D3" s="584"/>
      <c r="E3" s="583"/>
      <c r="F3" s="583"/>
      <c r="G3" s="583"/>
      <c r="H3" s="583"/>
      <c r="I3" s="583"/>
      <c r="J3" s="583"/>
      <c r="K3" s="583"/>
      <c r="L3" s="583"/>
      <c r="M3" s="583"/>
      <c r="N3" s="583"/>
      <c r="O3" s="583"/>
      <c r="P3" s="583"/>
      <c r="Q3" s="583"/>
      <c r="R3" s="583"/>
      <c r="S3" s="583"/>
      <c r="T3" s="583"/>
      <c r="U3" s="583"/>
      <c r="V3" s="583"/>
      <c r="W3" s="584"/>
      <c r="X3" s="584"/>
      <c r="Y3" s="584"/>
      <c r="Z3" s="584"/>
      <c r="AA3" s="584"/>
      <c r="AB3" s="584"/>
      <c r="AC3" s="584"/>
      <c r="AD3" s="584"/>
      <c r="AE3" s="585"/>
    </row>
    <row r="4" spans="1:31">
      <c r="A4" s="31"/>
      <c r="B4" s="31"/>
      <c r="C4" s="286" t="s">
        <v>3</v>
      </c>
      <c r="D4" s="286"/>
      <c r="E4" s="36"/>
      <c r="F4" s="38"/>
      <c r="G4" s="286"/>
      <c r="H4" s="286"/>
      <c r="I4" s="286"/>
      <c r="J4" s="286"/>
      <c r="K4" s="288"/>
      <c r="L4" s="288"/>
      <c r="M4" s="288"/>
      <c r="N4" s="286" t="s">
        <v>3</v>
      </c>
      <c r="O4" s="286"/>
      <c r="P4" s="36"/>
      <c r="Q4" s="38"/>
      <c r="R4" s="286" t="s">
        <v>3</v>
      </c>
      <c r="S4" s="286"/>
      <c r="T4" s="36"/>
      <c r="U4" s="38"/>
      <c r="V4" s="37"/>
      <c r="W4" s="289"/>
      <c r="X4" s="37"/>
      <c r="Y4" s="37"/>
      <c r="Z4" s="289"/>
      <c r="AA4" s="37"/>
      <c r="AB4" s="37"/>
      <c r="AC4" s="37"/>
      <c r="AD4" s="37"/>
    </row>
    <row r="5" spans="1:31" s="23" customFormat="1" ht="24" customHeight="1">
      <c r="A5" s="586" t="s">
        <v>0</v>
      </c>
      <c r="B5" s="586"/>
      <c r="C5" s="588" t="s">
        <v>323</v>
      </c>
      <c r="D5" s="589"/>
      <c r="E5" s="589"/>
      <c r="F5" s="589"/>
      <c r="G5" s="589"/>
      <c r="H5" s="589"/>
      <c r="I5" s="589"/>
      <c r="J5" s="590"/>
      <c r="K5" s="591" t="s">
        <v>324</v>
      </c>
      <c r="L5" s="591"/>
      <c r="M5" s="591"/>
      <c r="N5" s="588" t="s">
        <v>325</v>
      </c>
      <c r="O5" s="589"/>
      <c r="P5" s="589"/>
      <c r="Q5" s="589"/>
      <c r="R5" s="589"/>
      <c r="S5" s="589"/>
      <c r="T5" s="589"/>
      <c r="U5" s="590"/>
      <c r="V5" s="592" t="s">
        <v>362</v>
      </c>
      <c r="W5" s="593"/>
      <c r="X5" s="593"/>
      <c r="Y5" s="593"/>
      <c r="Z5" s="593"/>
      <c r="AA5" s="594"/>
      <c r="AB5" s="596" t="s">
        <v>382</v>
      </c>
      <c r="AC5" s="597"/>
      <c r="AD5" s="598"/>
      <c r="AE5" s="595" t="s">
        <v>365</v>
      </c>
    </row>
    <row r="6" spans="1:31" s="164" customFormat="1" ht="30" customHeight="1">
      <c r="A6" s="586"/>
      <c r="B6" s="586"/>
      <c r="C6" s="578" t="s">
        <v>326</v>
      </c>
      <c r="D6" s="579"/>
      <c r="E6" s="579"/>
      <c r="F6" s="580"/>
      <c r="G6" s="578" t="s">
        <v>327</v>
      </c>
      <c r="H6" s="579"/>
      <c r="I6" s="579"/>
      <c r="J6" s="580"/>
      <c r="K6" s="602" t="s">
        <v>328</v>
      </c>
      <c r="L6" s="602" t="s">
        <v>329</v>
      </c>
      <c r="M6" s="602" t="s">
        <v>330</v>
      </c>
      <c r="N6" s="578" t="s">
        <v>331</v>
      </c>
      <c r="O6" s="579"/>
      <c r="P6" s="579"/>
      <c r="Q6" s="580"/>
      <c r="R6" s="578" t="s">
        <v>332</v>
      </c>
      <c r="S6" s="579"/>
      <c r="T6" s="579"/>
      <c r="U6" s="580"/>
      <c r="V6" s="592" t="s">
        <v>333</v>
      </c>
      <c r="W6" s="593"/>
      <c r="X6" s="594"/>
      <c r="Y6" s="592" t="s">
        <v>332</v>
      </c>
      <c r="Z6" s="593"/>
      <c r="AA6" s="594"/>
      <c r="AB6" s="599"/>
      <c r="AC6" s="600"/>
      <c r="AD6" s="601"/>
      <c r="AE6" s="595"/>
    </row>
    <row r="7" spans="1:31" s="23" customFormat="1" ht="36" customHeight="1">
      <c r="A7" s="587"/>
      <c r="B7" s="586"/>
      <c r="C7" s="291" t="s">
        <v>83</v>
      </c>
      <c r="D7" s="291" t="s">
        <v>84</v>
      </c>
      <c r="E7" s="292" t="s">
        <v>85</v>
      </c>
      <c r="F7" s="292" t="s">
        <v>335</v>
      </c>
      <c r="G7" s="291" t="s">
        <v>83</v>
      </c>
      <c r="H7" s="291" t="s">
        <v>84</v>
      </c>
      <c r="I7" s="292" t="s">
        <v>85</v>
      </c>
      <c r="J7" s="292" t="s">
        <v>335</v>
      </c>
      <c r="K7" s="603"/>
      <c r="L7" s="603"/>
      <c r="M7" s="603"/>
      <c r="N7" s="291" t="s">
        <v>83</v>
      </c>
      <c r="O7" s="291" t="s">
        <v>84</v>
      </c>
      <c r="P7" s="292" t="s">
        <v>85</v>
      </c>
      <c r="Q7" s="292" t="s">
        <v>335</v>
      </c>
      <c r="R7" s="291" t="s">
        <v>83</v>
      </c>
      <c r="S7" s="291" t="s">
        <v>84</v>
      </c>
      <c r="T7" s="292" t="s">
        <v>85</v>
      </c>
      <c r="U7" s="292" t="s">
        <v>335</v>
      </c>
      <c r="V7" s="293" t="s">
        <v>83</v>
      </c>
      <c r="W7" s="294" t="s">
        <v>84</v>
      </c>
      <c r="X7" s="293" t="s">
        <v>85</v>
      </c>
      <c r="Y7" s="293" t="s">
        <v>83</v>
      </c>
      <c r="Z7" s="294" t="s">
        <v>84</v>
      </c>
      <c r="AA7" s="293" t="s">
        <v>85</v>
      </c>
      <c r="AB7" s="293" t="s">
        <v>359</v>
      </c>
      <c r="AC7" s="290" t="s">
        <v>360</v>
      </c>
      <c r="AD7" s="290" t="s">
        <v>361</v>
      </c>
      <c r="AE7" s="595"/>
    </row>
    <row r="8" spans="1:31" s="24" customFormat="1" ht="15" customHeight="1">
      <c r="A8" s="303"/>
      <c r="B8" s="304" t="s">
        <v>258</v>
      </c>
      <c r="C8" s="295">
        <f t="shared" ref="C8:AE8" si="0">C9+C19+C27+C35+C50+C62+C73+C84+C91+C100+C114+C128+C135+C151</f>
        <v>44676.2</v>
      </c>
      <c r="D8" s="295">
        <v>30092</v>
      </c>
      <c r="E8" s="141">
        <v>5482.4600000000009</v>
      </c>
      <c r="F8" s="141">
        <v>9101.7400000000016</v>
      </c>
      <c r="G8" s="295">
        <f t="shared" si="0"/>
        <v>153829.03999999998</v>
      </c>
      <c r="H8" s="295">
        <v>80099.16</v>
      </c>
      <c r="I8" s="141">
        <v>25521.21</v>
      </c>
      <c r="J8" s="141">
        <v>48208.67</v>
      </c>
      <c r="K8" s="295">
        <v>618.79999999999995</v>
      </c>
      <c r="L8" s="295">
        <v>225.05</v>
      </c>
      <c r="M8" s="295">
        <v>393.75</v>
      </c>
      <c r="N8" s="295">
        <f t="shared" si="0"/>
        <v>44451.15</v>
      </c>
      <c r="O8" s="295">
        <v>28745.539999999997</v>
      </c>
      <c r="P8" s="141">
        <f t="shared" si="0"/>
        <v>6603.8700000000008</v>
      </c>
      <c r="Q8" s="141">
        <f t="shared" si="0"/>
        <v>9101.7400000000016</v>
      </c>
      <c r="R8" s="295">
        <f t="shared" si="0"/>
        <v>153435.28999999998</v>
      </c>
      <c r="S8" s="295">
        <v>78453.090000000011</v>
      </c>
      <c r="T8" s="141">
        <f t="shared" si="0"/>
        <v>26773.53</v>
      </c>
      <c r="U8" s="141">
        <f t="shared" si="0"/>
        <v>48208.67</v>
      </c>
      <c r="V8" s="141">
        <f t="shared" si="0"/>
        <v>35349.410000000003</v>
      </c>
      <c r="W8" s="141">
        <f t="shared" si="0"/>
        <v>26802.089999999997</v>
      </c>
      <c r="X8" s="141">
        <f t="shared" si="0"/>
        <v>8547.32</v>
      </c>
      <c r="Y8" s="141">
        <f t="shared" si="0"/>
        <v>105788.29999999999</v>
      </c>
      <c r="Z8" s="141">
        <f t="shared" si="0"/>
        <v>80396.540000000023</v>
      </c>
      <c r="AA8" s="141">
        <f t="shared" si="0"/>
        <v>25391.760000000002</v>
      </c>
      <c r="AB8" s="141">
        <f t="shared" si="0"/>
        <v>-561.68000000000097</v>
      </c>
      <c r="AC8" s="141">
        <f t="shared" si="0"/>
        <v>0</v>
      </c>
      <c r="AD8" s="141">
        <f t="shared" si="0"/>
        <v>-561.68000000000097</v>
      </c>
      <c r="AE8" s="413">
        <f t="shared" si="0"/>
        <v>0</v>
      </c>
    </row>
    <row r="9" spans="1:31" s="24" customFormat="1" ht="15" customHeight="1">
      <c r="A9" s="581" t="s">
        <v>5</v>
      </c>
      <c r="B9" s="304" t="s">
        <v>101</v>
      </c>
      <c r="C9" s="295">
        <f t="shared" ref="C9:AA9" si="1">SUM(C11:C18)</f>
        <v>5390.0000000000009</v>
      </c>
      <c r="D9" s="295">
        <v>3269.76</v>
      </c>
      <c r="E9" s="141">
        <v>78.3</v>
      </c>
      <c r="F9" s="141">
        <v>2041.94</v>
      </c>
      <c r="G9" s="295">
        <f t="shared" ref="G9" si="2">SUM(G11:G18)</f>
        <v>23673.919999999998</v>
      </c>
      <c r="H9" s="295">
        <v>11438.999999999998</v>
      </c>
      <c r="I9" s="141">
        <v>1020.98</v>
      </c>
      <c r="J9" s="141">
        <v>11213.940000000002</v>
      </c>
      <c r="K9" s="295">
        <v>502.23</v>
      </c>
      <c r="L9" s="295">
        <v>32.03</v>
      </c>
      <c r="M9" s="295">
        <v>470.2</v>
      </c>
      <c r="N9" s="295">
        <f t="shared" ref="N9:U9" si="3">SUM(N11:N18)</f>
        <v>5357.9700000000012</v>
      </c>
      <c r="O9" s="295">
        <v>2115.7199999999998</v>
      </c>
      <c r="P9" s="141">
        <f t="shared" si="3"/>
        <v>1200.3100000000013</v>
      </c>
      <c r="Q9" s="141">
        <f t="shared" si="3"/>
        <v>2041.94</v>
      </c>
      <c r="R9" s="295">
        <f t="shared" si="3"/>
        <v>23203.719999999998</v>
      </c>
      <c r="S9" s="295">
        <v>9716.48</v>
      </c>
      <c r="T9" s="141">
        <f t="shared" si="3"/>
        <v>2273.2999999999997</v>
      </c>
      <c r="U9" s="141">
        <f t="shared" si="3"/>
        <v>11213.940000000002</v>
      </c>
      <c r="V9" s="141">
        <f t="shared" si="1"/>
        <v>3316.0300000000007</v>
      </c>
      <c r="W9" s="141">
        <f t="shared" si="1"/>
        <v>3195.9800000000005</v>
      </c>
      <c r="X9" s="141">
        <f t="shared" si="1"/>
        <v>120.05000000000001</v>
      </c>
      <c r="Y9" s="141">
        <f t="shared" si="1"/>
        <v>9644.989999999998</v>
      </c>
      <c r="Z9" s="141">
        <f t="shared" si="1"/>
        <v>8636.82</v>
      </c>
      <c r="AA9" s="141">
        <f t="shared" si="1"/>
        <v>1008.17</v>
      </c>
      <c r="AB9" s="141">
        <f t="shared" ref="AB9:AE9" si="4">SUM(AB11:AB18)</f>
        <v>2344.7899999999995</v>
      </c>
      <c r="AC9" s="141">
        <f t="shared" si="4"/>
        <v>0</v>
      </c>
      <c r="AD9" s="141">
        <f t="shared" si="4"/>
        <v>2344.7899999999995</v>
      </c>
      <c r="AE9" s="305">
        <f t="shared" si="4"/>
        <v>0</v>
      </c>
    </row>
    <row r="10" spans="1:31" s="25" customFormat="1" ht="21">
      <c r="A10" s="581"/>
      <c r="B10" s="304" t="s">
        <v>265</v>
      </c>
      <c r="C10" s="295">
        <f t="shared" ref="C10:AE10" si="5">SUM(C11:C16)</f>
        <v>5127.6000000000013</v>
      </c>
      <c r="D10" s="295">
        <v>3108.48</v>
      </c>
      <c r="E10" s="141">
        <v>17.63</v>
      </c>
      <c r="F10" s="141">
        <v>2001.49</v>
      </c>
      <c r="G10" s="295">
        <f t="shared" si="5"/>
        <v>20894.719999999998</v>
      </c>
      <c r="H10" s="295">
        <v>10103.279999999999</v>
      </c>
      <c r="I10" s="141">
        <v>154.9</v>
      </c>
      <c r="J10" s="141">
        <v>10636.54</v>
      </c>
      <c r="K10" s="295">
        <v>502.23</v>
      </c>
      <c r="L10" s="295">
        <v>32.03</v>
      </c>
      <c r="M10" s="295">
        <v>470.2</v>
      </c>
      <c r="N10" s="295">
        <f t="shared" si="5"/>
        <v>5095.5700000000015</v>
      </c>
      <c r="O10" s="295">
        <v>1954.4399999999998</v>
      </c>
      <c r="P10" s="141">
        <f t="shared" si="5"/>
        <v>1139.6400000000012</v>
      </c>
      <c r="Q10" s="141">
        <f t="shared" si="5"/>
        <v>2001.49</v>
      </c>
      <c r="R10" s="295">
        <f t="shared" si="5"/>
        <v>20424.519999999997</v>
      </c>
      <c r="S10" s="295">
        <v>8380.76</v>
      </c>
      <c r="T10" s="141">
        <f t="shared" si="5"/>
        <v>1407.2199999999998</v>
      </c>
      <c r="U10" s="141">
        <f t="shared" si="5"/>
        <v>10636.54</v>
      </c>
      <c r="V10" s="141">
        <f t="shared" si="5"/>
        <v>3094.0800000000008</v>
      </c>
      <c r="W10" s="141">
        <f t="shared" si="5"/>
        <v>3061.9100000000008</v>
      </c>
      <c r="X10" s="141">
        <f t="shared" si="5"/>
        <v>32.17</v>
      </c>
      <c r="Y10" s="141">
        <f t="shared" si="5"/>
        <v>7433.6599999999989</v>
      </c>
      <c r="Z10" s="141">
        <f t="shared" si="5"/>
        <v>7273.8899999999985</v>
      </c>
      <c r="AA10" s="141">
        <f t="shared" si="5"/>
        <v>159.76999999999998</v>
      </c>
      <c r="AB10" s="141">
        <f t="shared" si="5"/>
        <v>2354.3199999999997</v>
      </c>
      <c r="AC10" s="141">
        <f t="shared" si="5"/>
        <v>0</v>
      </c>
      <c r="AD10" s="141">
        <f t="shared" si="5"/>
        <v>2354.3199999999997</v>
      </c>
      <c r="AE10" s="305">
        <f t="shared" si="5"/>
        <v>0</v>
      </c>
    </row>
    <row r="11" spans="1:31" s="23" customFormat="1" ht="11.25">
      <c r="A11" s="581"/>
      <c r="B11" s="176" t="s">
        <v>103</v>
      </c>
      <c r="C11" s="299">
        <v>4907.2000000000007</v>
      </c>
      <c r="D11" s="299">
        <v>2976.2400000000002</v>
      </c>
      <c r="E11" s="140">
        <v>0</v>
      </c>
      <c r="F11" s="140">
        <v>1930.96</v>
      </c>
      <c r="G11" s="299">
        <v>19345.759999999998</v>
      </c>
      <c r="H11" s="299">
        <v>9328.7999999999993</v>
      </c>
      <c r="I11" s="140">
        <v>0</v>
      </c>
      <c r="J11" s="140">
        <v>10016.959999999999</v>
      </c>
      <c r="K11" s="300">
        <v>502.23</v>
      </c>
      <c r="L11" s="300">
        <v>32.03</v>
      </c>
      <c r="M11" s="300">
        <v>470.2</v>
      </c>
      <c r="N11" s="299">
        <v>4875.170000000001</v>
      </c>
      <c r="O11" s="299">
        <v>1822.2</v>
      </c>
      <c r="P11" s="140">
        <v>1122.0100000000011</v>
      </c>
      <c r="Q11" s="140">
        <v>1930.96</v>
      </c>
      <c r="R11" s="299">
        <v>18875.559999999998</v>
      </c>
      <c r="S11" s="299">
        <v>7606.28</v>
      </c>
      <c r="T11" s="140">
        <v>1252.3199999999997</v>
      </c>
      <c r="U11" s="140">
        <v>10016.959999999999</v>
      </c>
      <c r="V11" s="142">
        <v>2944.2100000000009</v>
      </c>
      <c r="W11" s="301">
        <v>2944.2100000000009</v>
      </c>
      <c r="X11" s="142">
        <v>0</v>
      </c>
      <c r="Y11" s="142">
        <v>6484.869999999999</v>
      </c>
      <c r="Z11" s="301">
        <v>6484.869999999999</v>
      </c>
      <c r="AA11" s="142">
        <v>0</v>
      </c>
      <c r="AB11" s="301">
        <v>2373.7300000000005</v>
      </c>
      <c r="AC11" s="301">
        <v>0</v>
      </c>
      <c r="AD11" s="301">
        <v>2373.7300000000005</v>
      </c>
      <c r="AE11" s="296"/>
    </row>
    <row r="12" spans="1:31" s="23" customFormat="1" ht="12">
      <c r="A12" s="581"/>
      <c r="B12" s="176" t="s">
        <v>104</v>
      </c>
      <c r="C12" s="299">
        <v>136.80000000000001</v>
      </c>
      <c r="D12" s="299">
        <v>82.08</v>
      </c>
      <c r="E12" s="140">
        <v>10.94</v>
      </c>
      <c r="F12" s="140">
        <v>43.780000000000015</v>
      </c>
      <c r="G12" s="299">
        <v>924</v>
      </c>
      <c r="H12" s="299">
        <v>462</v>
      </c>
      <c r="I12" s="140">
        <v>92.4</v>
      </c>
      <c r="J12" s="140">
        <v>369.6</v>
      </c>
      <c r="K12" s="300">
        <v>0</v>
      </c>
      <c r="L12" s="300">
        <v>0</v>
      </c>
      <c r="M12" s="300">
        <v>0</v>
      </c>
      <c r="N12" s="299">
        <v>136.80000000000001</v>
      </c>
      <c r="O12" s="299">
        <v>82.08</v>
      </c>
      <c r="P12" s="140">
        <v>10.939999999999998</v>
      </c>
      <c r="Q12" s="140">
        <v>43.780000000000015</v>
      </c>
      <c r="R12" s="299">
        <v>924</v>
      </c>
      <c r="S12" s="299">
        <v>462</v>
      </c>
      <c r="T12" s="140">
        <v>92.399999999999977</v>
      </c>
      <c r="U12" s="140">
        <v>369.6</v>
      </c>
      <c r="V12" s="142">
        <v>93.02</v>
      </c>
      <c r="W12" s="301">
        <v>75.709999999999994</v>
      </c>
      <c r="X12" s="142">
        <v>17.309999999999999</v>
      </c>
      <c r="Y12" s="142">
        <v>560.89</v>
      </c>
      <c r="Z12" s="301">
        <v>468.37</v>
      </c>
      <c r="AA12" s="142">
        <v>92.52</v>
      </c>
      <c r="AB12" s="301">
        <v>-6.4900000000000162</v>
      </c>
      <c r="AC12" s="301">
        <v>0</v>
      </c>
      <c r="AD12" s="301">
        <v>-6.4900000000000162</v>
      </c>
      <c r="AE12" s="415"/>
    </row>
    <row r="13" spans="1:31" s="23" customFormat="1" ht="12">
      <c r="A13" s="581"/>
      <c r="B13" s="176" t="s">
        <v>107</v>
      </c>
      <c r="C13" s="299">
        <v>77.599999999999994</v>
      </c>
      <c r="D13" s="299">
        <v>46.56</v>
      </c>
      <c r="E13" s="140">
        <v>6.21</v>
      </c>
      <c r="F13" s="140">
        <v>24.829999999999991</v>
      </c>
      <c r="G13" s="299">
        <v>603.12</v>
      </c>
      <c r="H13" s="299">
        <v>301.56</v>
      </c>
      <c r="I13" s="140">
        <v>60.31</v>
      </c>
      <c r="J13" s="140">
        <v>241.25</v>
      </c>
      <c r="K13" s="300">
        <v>0</v>
      </c>
      <c r="L13" s="300">
        <v>0</v>
      </c>
      <c r="M13" s="300">
        <v>0</v>
      </c>
      <c r="N13" s="299">
        <v>77.599999999999994</v>
      </c>
      <c r="O13" s="299">
        <v>46.56</v>
      </c>
      <c r="P13" s="140">
        <v>6.2100000000000009</v>
      </c>
      <c r="Q13" s="140">
        <v>24.829999999999991</v>
      </c>
      <c r="R13" s="299">
        <v>603.12</v>
      </c>
      <c r="S13" s="299">
        <v>301.56</v>
      </c>
      <c r="T13" s="140">
        <v>60.31</v>
      </c>
      <c r="U13" s="140">
        <v>241.25</v>
      </c>
      <c r="V13" s="142">
        <v>52.77</v>
      </c>
      <c r="W13" s="301">
        <v>38.910000000000004</v>
      </c>
      <c r="X13" s="142">
        <v>13.86</v>
      </c>
      <c r="Y13" s="142">
        <v>370.46</v>
      </c>
      <c r="Z13" s="301">
        <v>309.20999999999998</v>
      </c>
      <c r="AA13" s="142">
        <v>61.25</v>
      </c>
      <c r="AB13" s="301">
        <v>-8.5899999999999963</v>
      </c>
      <c r="AC13" s="301">
        <v>0</v>
      </c>
      <c r="AD13" s="301">
        <v>-8.5899999999999963</v>
      </c>
      <c r="AE13" s="415"/>
    </row>
    <row r="14" spans="1:31" s="23" customFormat="1" ht="12">
      <c r="A14" s="581"/>
      <c r="B14" s="176" t="s">
        <v>111</v>
      </c>
      <c r="C14" s="299">
        <v>0</v>
      </c>
      <c r="D14" s="299">
        <v>0</v>
      </c>
      <c r="E14" s="140">
        <v>0</v>
      </c>
      <c r="F14" s="140">
        <v>0</v>
      </c>
      <c r="G14" s="299">
        <v>2.16</v>
      </c>
      <c r="H14" s="299">
        <v>1.08</v>
      </c>
      <c r="I14" s="140">
        <v>0.22</v>
      </c>
      <c r="J14" s="140">
        <v>0.8600000000000001</v>
      </c>
      <c r="K14" s="300">
        <v>0</v>
      </c>
      <c r="L14" s="300">
        <v>0</v>
      </c>
      <c r="M14" s="300">
        <v>0</v>
      </c>
      <c r="N14" s="299">
        <v>0</v>
      </c>
      <c r="O14" s="299">
        <v>0</v>
      </c>
      <c r="P14" s="140">
        <v>0</v>
      </c>
      <c r="Q14" s="140">
        <v>0</v>
      </c>
      <c r="R14" s="299">
        <v>2.16</v>
      </c>
      <c r="S14" s="299">
        <v>1.08</v>
      </c>
      <c r="T14" s="140">
        <v>0.21999999999999997</v>
      </c>
      <c r="U14" s="140">
        <v>0.8600000000000001</v>
      </c>
      <c r="V14" s="142">
        <v>0</v>
      </c>
      <c r="W14" s="301">
        <v>0</v>
      </c>
      <c r="X14" s="142">
        <v>0</v>
      </c>
      <c r="Y14" s="142">
        <v>3.08</v>
      </c>
      <c r="Z14" s="301">
        <v>1.08</v>
      </c>
      <c r="AA14" s="142">
        <v>2</v>
      </c>
      <c r="AB14" s="301">
        <v>-1.7799999999999994</v>
      </c>
      <c r="AC14" s="301">
        <v>0</v>
      </c>
      <c r="AD14" s="301">
        <v>-1.7799999999999994</v>
      </c>
      <c r="AE14" s="415"/>
    </row>
    <row r="15" spans="1:31" s="23" customFormat="1" ht="12">
      <c r="A15" s="581"/>
      <c r="B15" s="176" t="s">
        <v>112</v>
      </c>
      <c r="C15" s="299">
        <v>6</v>
      </c>
      <c r="D15" s="299">
        <v>3.6</v>
      </c>
      <c r="E15" s="140">
        <v>0.48</v>
      </c>
      <c r="F15" s="140">
        <v>1.92</v>
      </c>
      <c r="G15" s="299">
        <v>19.68</v>
      </c>
      <c r="H15" s="299">
        <v>9.84</v>
      </c>
      <c r="I15" s="140">
        <v>1.97</v>
      </c>
      <c r="J15" s="140">
        <v>7.87</v>
      </c>
      <c r="K15" s="300">
        <v>0</v>
      </c>
      <c r="L15" s="300">
        <v>0</v>
      </c>
      <c r="M15" s="300">
        <v>0</v>
      </c>
      <c r="N15" s="299">
        <v>6</v>
      </c>
      <c r="O15" s="299">
        <v>3.6</v>
      </c>
      <c r="P15" s="140">
        <v>0.48</v>
      </c>
      <c r="Q15" s="140">
        <v>1.92</v>
      </c>
      <c r="R15" s="299">
        <v>19.68</v>
      </c>
      <c r="S15" s="299">
        <v>9.84</v>
      </c>
      <c r="T15" s="140">
        <v>1.9699999999999998</v>
      </c>
      <c r="U15" s="140">
        <v>7.87</v>
      </c>
      <c r="V15" s="142">
        <v>4.08</v>
      </c>
      <c r="W15" s="301">
        <v>3.08</v>
      </c>
      <c r="X15" s="142">
        <v>1</v>
      </c>
      <c r="Y15" s="142">
        <v>14.36</v>
      </c>
      <c r="Z15" s="301">
        <v>10.36</v>
      </c>
      <c r="AA15" s="142">
        <v>4</v>
      </c>
      <c r="AB15" s="301">
        <v>-2.5500000000000007</v>
      </c>
      <c r="AC15" s="301">
        <v>0</v>
      </c>
      <c r="AD15" s="301">
        <v>-2.5500000000000007</v>
      </c>
      <c r="AE15" s="415"/>
    </row>
    <row r="16" spans="1:31" s="23" customFormat="1" ht="11.25">
      <c r="A16" s="581"/>
      <c r="B16" s="176" t="s">
        <v>337</v>
      </c>
      <c r="C16" s="299">
        <v>0</v>
      </c>
      <c r="D16" s="299">
        <v>0</v>
      </c>
      <c r="E16" s="140">
        <v>0</v>
      </c>
      <c r="F16" s="140">
        <v>0</v>
      </c>
      <c r="G16" s="299">
        <v>0</v>
      </c>
      <c r="H16" s="299">
        <v>0</v>
      </c>
      <c r="I16" s="140">
        <v>0</v>
      </c>
      <c r="J16" s="140">
        <v>0</v>
      </c>
      <c r="K16" s="300">
        <v>0</v>
      </c>
      <c r="L16" s="300">
        <v>0</v>
      </c>
      <c r="M16" s="300"/>
      <c r="N16" s="299">
        <v>0</v>
      </c>
      <c r="O16" s="299">
        <v>0</v>
      </c>
      <c r="P16" s="140">
        <v>0</v>
      </c>
      <c r="Q16" s="140">
        <v>0</v>
      </c>
      <c r="R16" s="299">
        <v>0</v>
      </c>
      <c r="S16" s="299">
        <v>0</v>
      </c>
      <c r="T16" s="140">
        <v>0</v>
      </c>
      <c r="U16" s="140">
        <v>0</v>
      </c>
      <c r="V16" s="142">
        <v>0</v>
      </c>
      <c r="W16" s="301">
        <v>0</v>
      </c>
      <c r="X16" s="142">
        <v>0</v>
      </c>
      <c r="Y16" s="142">
        <v>0</v>
      </c>
      <c r="Z16" s="301">
        <v>0</v>
      </c>
      <c r="AA16" s="142">
        <v>0</v>
      </c>
      <c r="AB16" s="301">
        <v>0</v>
      </c>
      <c r="AC16" s="301">
        <v>0</v>
      </c>
      <c r="AD16" s="301">
        <v>0</v>
      </c>
      <c r="AE16" s="296"/>
    </row>
    <row r="17" spans="1:31" s="23" customFormat="1" ht="12">
      <c r="A17" s="581"/>
      <c r="B17" s="306" t="s">
        <v>113</v>
      </c>
      <c r="C17" s="299">
        <v>165</v>
      </c>
      <c r="D17" s="299">
        <v>101.4</v>
      </c>
      <c r="E17" s="140">
        <v>38.159999999999997</v>
      </c>
      <c r="F17" s="140">
        <v>25.439999999999984</v>
      </c>
      <c r="G17" s="299">
        <v>1800.72</v>
      </c>
      <c r="H17" s="299">
        <v>846.48</v>
      </c>
      <c r="I17" s="140">
        <v>572.54</v>
      </c>
      <c r="J17" s="140">
        <v>381.70000000000005</v>
      </c>
      <c r="K17" s="300">
        <v>0</v>
      </c>
      <c r="L17" s="300">
        <v>0</v>
      </c>
      <c r="M17" s="300">
        <v>0</v>
      </c>
      <c r="N17" s="299">
        <v>165</v>
      </c>
      <c r="O17" s="299">
        <v>101.4</v>
      </c>
      <c r="P17" s="140">
        <v>38.160000000000011</v>
      </c>
      <c r="Q17" s="140">
        <v>25.439999999999984</v>
      </c>
      <c r="R17" s="299">
        <v>1800.72</v>
      </c>
      <c r="S17" s="299">
        <v>846.48</v>
      </c>
      <c r="T17" s="140">
        <v>572.54</v>
      </c>
      <c r="U17" s="140">
        <v>381.70000000000005</v>
      </c>
      <c r="V17" s="142">
        <v>139.56</v>
      </c>
      <c r="W17" s="301">
        <v>82.490000000000009</v>
      </c>
      <c r="X17" s="142">
        <v>57.07</v>
      </c>
      <c r="Y17" s="142">
        <v>1420.17</v>
      </c>
      <c r="Z17" s="301">
        <v>865.39</v>
      </c>
      <c r="AA17" s="142">
        <v>554.78</v>
      </c>
      <c r="AB17" s="301">
        <v>-1.1500000000000057</v>
      </c>
      <c r="AC17" s="301">
        <v>0</v>
      </c>
      <c r="AD17" s="301">
        <v>-1.1500000000000057</v>
      </c>
      <c r="AE17" s="415"/>
    </row>
    <row r="18" spans="1:31" s="23" customFormat="1" ht="12">
      <c r="A18" s="581"/>
      <c r="B18" s="306" t="s">
        <v>115</v>
      </c>
      <c r="C18" s="299">
        <v>97.399999999999991</v>
      </c>
      <c r="D18" s="299">
        <v>59.88</v>
      </c>
      <c r="E18" s="140">
        <v>22.51</v>
      </c>
      <c r="F18" s="140">
        <v>15.009999999999994</v>
      </c>
      <c r="G18" s="299">
        <v>978.48</v>
      </c>
      <c r="H18" s="299">
        <v>489.24</v>
      </c>
      <c r="I18" s="140">
        <v>293.54000000000002</v>
      </c>
      <c r="J18" s="140">
        <v>195.7</v>
      </c>
      <c r="K18" s="300">
        <v>0</v>
      </c>
      <c r="L18" s="300">
        <v>0</v>
      </c>
      <c r="M18" s="300">
        <v>0</v>
      </c>
      <c r="N18" s="299">
        <v>97.399999999999991</v>
      </c>
      <c r="O18" s="299">
        <v>59.88</v>
      </c>
      <c r="P18" s="140">
        <v>22.509999999999994</v>
      </c>
      <c r="Q18" s="140">
        <v>15.009999999999994</v>
      </c>
      <c r="R18" s="299">
        <v>978.48</v>
      </c>
      <c r="S18" s="299">
        <v>489.24</v>
      </c>
      <c r="T18" s="140">
        <v>293.54000000000002</v>
      </c>
      <c r="U18" s="140">
        <v>195.7</v>
      </c>
      <c r="V18" s="142">
        <v>82.39</v>
      </c>
      <c r="W18" s="301">
        <v>51.58</v>
      </c>
      <c r="X18" s="142">
        <v>30.810000000000002</v>
      </c>
      <c r="Y18" s="142">
        <v>791.16000000000008</v>
      </c>
      <c r="Z18" s="301">
        <v>497.54</v>
      </c>
      <c r="AA18" s="142">
        <v>293.62</v>
      </c>
      <c r="AB18" s="301">
        <v>-8.3799999999999812</v>
      </c>
      <c r="AC18" s="301">
        <v>0</v>
      </c>
      <c r="AD18" s="301">
        <v>-8.3799999999999812</v>
      </c>
      <c r="AE18" s="415"/>
    </row>
    <row r="19" spans="1:31" s="25" customFormat="1" ht="12">
      <c r="A19" s="576" t="s">
        <v>10</v>
      </c>
      <c r="B19" s="304" t="s">
        <v>116</v>
      </c>
      <c r="C19" s="295">
        <v>1406.1999999999998</v>
      </c>
      <c r="D19" s="295">
        <v>909.04</v>
      </c>
      <c r="E19" s="141">
        <v>103.06</v>
      </c>
      <c r="F19" s="141">
        <v>394.09999999999991</v>
      </c>
      <c r="G19" s="295">
        <v>7051.6800000000012</v>
      </c>
      <c r="H19" s="295">
        <v>3315.8800000000006</v>
      </c>
      <c r="I19" s="141">
        <v>734.16000000000008</v>
      </c>
      <c r="J19" s="141">
        <v>3001.6400000000003</v>
      </c>
      <c r="K19" s="295">
        <v>0</v>
      </c>
      <c r="L19" s="295">
        <v>0</v>
      </c>
      <c r="M19" s="295">
        <v>0</v>
      </c>
      <c r="N19" s="295">
        <v>1406.1999999999998</v>
      </c>
      <c r="O19" s="295">
        <v>909.04</v>
      </c>
      <c r="P19" s="141">
        <v>103.05999999999999</v>
      </c>
      <c r="Q19" s="141">
        <v>394.09999999999991</v>
      </c>
      <c r="R19" s="295">
        <v>7051.6800000000012</v>
      </c>
      <c r="S19" s="295">
        <v>3315.8800000000006</v>
      </c>
      <c r="T19" s="141">
        <v>734.16000000000008</v>
      </c>
      <c r="U19" s="141">
        <v>3001.6400000000003</v>
      </c>
      <c r="V19" s="141">
        <v>1012.1</v>
      </c>
      <c r="W19" s="141">
        <v>853.18999999999994</v>
      </c>
      <c r="X19" s="141">
        <v>158.91</v>
      </c>
      <c r="Y19" s="141">
        <v>4133.0599999999995</v>
      </c>
      <c r="Z19" s="141">
        <v>3371.7299999999996</v>
      </c>
      <c r="AA19" s="141">
        <v>761.33</v>
      </c>
      <c r="AB19" s="141">
        <v>-83.019999999999683</v>
      </c>
      <c r="AC19" s="141">
        <v>0</v>
      </c>
      <c r="AD19" s="141">
        <v>-83.019999999999683</v>
      </c>
      <c r="AE19" s="416"/>
    </row>
    <row r="20" spans="1:31" s="23" customFormat="1" ht="21">
      <c r="A20" s="576"/>
      <c r="B20" s="306" t="s">
        <v>266</v>
      </c>
      <c r="C20" s="299">
        <v>894.59999999999991</v>
      </c>
      <c r="D20" s="299">
        <v>543.24</v>
      </c>
      <c r="E20" s="140">
        <v>0</v>
      </c>
      <c r="F20" s="140">
        <v>351.35999999999996</v>
      </c>
      <c r="G20" s="299">
        <v>4716.5600000000004</v>
      </c>
      <c r="H20" s="299">
        <v>2072.88</v>
      </c>
      <c r="I20" s="140">
        <v>0</v>
      </c>
      <c r="J20" s="140">
        <v>2643.6800000000003</v>
      </c>
      <c r="K20" s="299">
        <v>0</v>
      </c>
      <c r="L20" s="299">
        <v>0</v>
      </c>
      <c r="M20" s="299">
        <v>0</v>
      </c>
      <c r="N20" s="299">
        <v>894.59999999999991</v>
      </c>
      <c r="O20" s="299">
        <v>543.24</v>
      </c>
      <c r="P20" s="140">
        <v>0</v>
      </c>
      <c r="Q20" s="140">
        <v>351.35999999999996</v>
      </c>
      <c r="R20" s="299">
        <v>4716.5600000000004</v>
      </c>
      <c r="S20" s="299">
        <v>2072.88</v>
      </c>
      <c r="T20" s="140">
        <v>0</v>
      </c>
      <c r="U20" s="140">
        <v>2643.6800000000003</v>
      </c>
      <c r="V20" s="140">
        <v>543.24</v>
      </c>
      <c r="W20" s="140">
        <v>541.5</v>
      </c>
      <c r="X20" s="140">
        <v>1.74</v>
      </c>
      <c r="Y20" s="140">
        <v>2074.62</v>
      </c>
      <c r="Z20" s="140">
        <v>2074.62</v>
      </c>
      <c r="AA20" s="140">
        <v>0</v>
      </c>
      <c r="AB20" s="140">
        <v>-1.7399999999997249</v>
      </c>
      <c r="AC20" s="140">
        <v>0</v>
      </c>
      <c r="AD20" s="140">
        <v>-1.7399999999997249</v>
      </c>
      <c r="AE20" s="415"/>
    </row>
    <row r="21" spans="1:31" s="23" customFormat="1" ht="12">
      <c r="A21" s="576"/>
      <c r="B21" s="176" t="s">
        <v>117</v>
      </c>
      <c r="C21" s="299">
        <v>894.59999999999991</v>
      </c>
      <c r="D21" s="299">
        <v>543.24</v>
      </c>
      <c r="E21" s="140">
        <v>0</v>
      </c>
      <c r="F21" s="140">
        <v>351.35999999999996</v>
      </c>
      <c r="G21" s="299">
        <v>4716.5600000000004</v>
      </c>
      <c r="H21" s="299">
        <v>2072.88</v>
      </c>
      <c r="I21" s="140">
        <v>0</v>
      </c>
      <c r="J21" s="140">
        <v>2643.6800000000003</v>
      </c>
      <c r="K21" s="300">
        <v>0</v>
      </c>
      <c r="L21" s="300">
        <v>0</v>
      </c>
      <c r="M21" s="300">
        <v>0</v>
      </c>
      <c r="N21" s="299">
        <v>894.59999999999991</v>
      </c>
      <c r="O21" s="299">
        <v>543.24</v>
      </c>
      <c r="P21" s="140">
        <v>0</v>
      </c>
      <c r="Q21" s="140">
        <v>351.35999999999996</v>
      </c>
      <c r="R21" s="299">
        <v>4716.5600000000004</v>
      </c>
      <c r="S21" s="299">
        <v>2072.88</v>
      </c>
      <c r="T21" s="140">
        <v>0</v>
      </c>
      <c r="U21" s="140">
        <v>2643.6800000000003</v>
      </c>
      <c r="V21" s="142">
        <v>543.24</v>
      </c>
      <c r="W21" s="301">
        <v>541.5</v>
      </c>
      <c r="X21" s="142">
        <v>1.74</v>
      </c>
      <c r="Y21" s="142">
        <v>2074.62</v>
      </c>
      <c r="Z21" s="301">
        <v>2074.62</v>
      </c>
      <c r="AA21" s="142">
        <v>0</v>
      </c>
      <c r="AB21" s="301">
        <v>-1.7399999999997249</v>
      </c>
      <c r="AC21" s="301">
        <v>0</v>
      </c>
      <c r="AD21" s="301">
        <v>-1.7399999999997249</v>
      </c>
      <c r="AE21" s="415"/>
    </row>
    <row r="22" spans="1:31" s="23" customFormat="1" ht="12">
      <c r="A22" s="576"/>
      <c r="B22" s="306" t="s">
        <v>13</v>
      </c>
      <c r="C22" s="299">
        <v>27.4</v>
      </c>
      <c r="D22" s="299">
        <v>16.919999999999998</v>
      </c>
      <c r="E22" s="140">
        <v>6.81</v>
      </c>
      <c r="F22" s="140">
        <v>3.6700000000000013</v>
      </c>
      <c r="G22" s="299">
        <v>250.24</v>
      </c>
      <c r="H22" s="299">
        <v>119.64</v>
      </c>
      <c r="I22" s="140">
        <v>84.89</v>
      </c>
      <c r="J22" s="140">
        <v>45.710000000000008</v>
      </c>
      <c r="K22" s="300">
        <v>0</v>
      </c>
      <c r="L22" s="300">
        <v>0</v>
      </c>
      <c r="M22" s="300">
        <v>0</v>
      </c>
      <c r="N22" s="299">
        <v>27.4</v>
      </c>
      <c r="O22" s="299">
        <v>16.919999999999998</v>
      </c>
      <c r="P22" s="140">
        <v>6.8099999999999987</v>
      </c>
      <c r="Q22" s="140">
        <v>3.6700000000000013</v>
      </c>
      <c r="R22" s="299">
        <v>250.24</v>
      </c>
      <c r="S22" s="299">
        <v>119.64</v>
      </c>
      <c r="T22" s="140">
        <v>84.890000000000015</v>
      </c>
      <c r="U22" s="140">
        <v>45.710000000000008</v>
      </c>
      <c r="V22" s="142">
        <v>23.729999999999997</v>
      </c>
      <c r="W22" s="301">
        <v>15.629999999999997</v>
      </c>
      <c r="X22" s="142">
        <v>8.1</v>
      </c>
      <c r="Y22" s="142">
        <v>229.33999999999997</v>
      </c>
      <c r="Z22" s="301">
        <v>120.92999999999999</v>
      </c>
      <c r="AA22" s="142">
        <v>108.41</v>
      </c>
      <c r="AB22" s="301">
        <v>-24.80999999999997</v>
      </c>
      <c r="AC22" s="301">
        <v>0</v>
      </c>
      <c r="AD22" s="301">
        <v>-24.80999999999997</v>
      </c>
      <c r="AE22" s="415"/>
    </row>
    <row r="23" spans="1:31" s="23" customFormat="1" ht="12">
      <c r="A23" s="576"/>
      <c r="B23" s="306" t="s">
        <v>119</v>
      </c>
      <c r="C23" s="299">
        <v>113.19999999999999</v>
      </c>
      <c r="D23" s="299">
        <v>69.36</v>
      </c>
      <c r="E23" s="140">
        <v>28.5</v>
      </c>
      <c r="F23" s="140">
        <v>15.339999999999989</v>
      </c>
      <c r="G23" s="299">
        <v>1026.48</v>
      </c>
      <c r="H23" s="299">
        <v>513.24</v>
      </c>
      <c r="I23" s="140">
        <v>333.61</v>
      </c>
      <c r="J23" s="140">
        <v>179.63</v>
      </c>
      <c r="K23" s="300">
        <v>0</v>
      </c>
      <c r="L23" s="300">
        <v>0</v>
      </c>
      <c r="M23" s="300">
        <v>0</v>
      </c>
      <c r="N23" s="299">
        <v>113.19999999999999</v>
      </c>
      <c r="O23" s="299">
        <v>69.36</v>
      </c>
      <c r="P23" s="140">
        <v>28.5</v>
      </c>
      <c r="Q23" s="140">
        <v>15.339999999999989</v>
      </c>
      <c r="R23" s="299">
        <v>1026.48</v>
      </c>
      <c r="S23" s="299">
        <v>513.24</v>
      </c>
      <c r="T23" s="140">
        <v>333.61</v>
      </c>
      <c r="U23" s="140">
        <v>179.63</v>
      </c>
      <c r="V23" s="142">
        <v>97.859999999999985</v>
      </c>
      <c r="W23" s="301">
        <v>67.789999999999992</v>
      </c>
      <c r="X23" s="142">
        <v>30.07</v>
      </c>
      <c r="Y23" s="142">
        <v>848.73</v>
      </c>
      <c r="Z23" s="301">
        <v>514.80999999999995</v>
      </c>
      <c r="AA23" s="142">
        <v>333.92</v>
      </c>
      <c r="AB23" s="301">
        <v>-1.8799999999999919</v>
      </c>
      <c r="AC23" s="301">
        <v>0</v>
      </c>
      <c r="AD23" s="301">
        <v>-1.8799999999999919</v>
      </c>
      <c r="AE23" s="415"/>
    </row>
    <row r="24" spans="1:31" s="23" customFormat="1" ht="12">
      <c r="A24" s="576"/>
      <c r="B24" s="306" t="s">
        <v>120</v>
      </c>
      <c r="C24" s="299">
        <v>92.999999999999986</v>
      </c>
      <c r="D24" s="299">
        <v>56.76</v>
      </c>
      <c r="E24" s="140">
        <v>23.56</v>
      </c>
      <c r="F24" s="140">
        <v>12.679999999999996</v>
      </c>
      <c r="G24" s="299">
        <v>572.88</v>
      </c>
      <c r="H24" s="299">
        <v>286.44</v>
      </c>
      <c r="I24" s="140">
        <v>186.19</v>
      </c>
      <c r="J24" s="140">
        <v>100.25</v>
      </c>
      <c r="K24" s="300">
        <v>0</v>
      </c>
      <c r="L24" s="300">
        <v>0</v>
      </c>
      <c r="M24" s="300">
        <v>0</v>
      </c>
      <c r="N24" s="299">
        <v>92.999999999999986</v>
      </c>
      <c r="O24" s="299">
        <v>56.76</v>
      </c>
      <c r="P24" s="140">
        <v>23.559999999999992</v>
      </c>
      <c r="Q24" s="140">
        <v>12.679999999999996</v>
      </c>
      <c r="R24" s="299">
        <v>572.88</v>
      </c>
      <c r="S24" s="299">
        <v>286.44</v>
      </c>
      <c r="T24" s="140">
        <v>186.19</v>
      </c>
      <c r="U24" s="140">
        <v>100.25</v>
      </c>
      <c r="V24" s="142">
        <v>80.319999999999993</v>
      </c>
      <c r="W24" s="301">
        <v>43.919999999999987</v>
      </c>
      <c r="X24" s="142">
        <v>36.4</v>
      </c>
      <c r="Y24" s="142">
        <v>488.12</v>
      </c>
      <c r="Z24" s="301">
        <v>299.27999999999997</v>
      </c>
      <c r="AA24" s="142">
        <v>188.84</v>
      </c>
      <c r="AB24" s="301">
        <v>-15.490000000000009</v>
      </c>
      <c r="AC24" s="301">
        <v>0</v>
      </c>
      <c r="AD24" s="301">
        <v>-15.490000000000009</v>
      </c>
      <c r="AE24" s="415"/>
    </row>
    <row r="25" spans="1:31" s="23" customFormat="1" ht="12">
      <c r="A25" s="576"/>
      <c r="B25" s="307" t="s">
        <v>121</v>
      </c>
      <c r="C25" s="299">
        <v>237.6</v>
      </c>
      <c r="D25" s="299">
        <v>190.32</v>
      </c>
      <c r="E25" s="140">
        <v>37.82</v>
      </c>
      <c r="F25" s="140">
        <v>9.4600000000000009</v>
      </c>
      <c r="G25" s="299">
        <v>404.88</v>
      </c>
      <c r="H25" s="299">
        <v>269.92</v>
      </c>
      <c r="I25" s="140">
        <v>107.97</v>
      </c>
      <c r="J25" s="140">
        <v>26.989999999999981</v>
      </c>
      <c r="K25" s="300">
        <v>0</v>
      </c>
      <c r="L25" s="300">
        <v>0</v>
      </c>
      <c r="M25" s="300">
        <v>0</v>
      </c>
      <c r="N25" s="299">
        <v>237.6</v>
      </c>
      <c r="O25" s="299">
        <v>190.32</v>
      </c>
      <c r="P25" s="140">
        <v>37.82</v>
      </c>
      <c r="Q25" s="140">
        <v>9.4600000000000009</v>
      </c>
      <c r="R25" s="299">
        <v>404.88</v>
      </c>
      <c r="S25" s="299">
        <v>269.92</v>
      </c>
      <c r="T25" s="140">
        <v>107.97</v>
      </c>
      <c r="U25" s="140">
        <v>26.989999999999981</v>
      </c>
      <c r="V25" s="142">
        <v>228.14</v>
      </c>
      <c r="W25" s="301">
        <v>157.13</v>
      </c>
      <c r="X25" s="142">
        <v>71.009999999999991</v>
      </c>
      <c r="Y25" s="142">
        <v>411.27</v>
      </c>
      <c r="Z25" s="301">
        <v>303.11</v>
      </c>
      <c r="AA25" s="142">
        <v>108.16</v>
      </c>
      <c r="AB25" s="301">
        <v>-33.379999999999981</v>
      </c>
      <c r="AC25" s="301">
        <v>0</v>
      </c>
      <c r="AD25" s="301">
        <v>-33.379999999999981</v>
      </c>
      <c r="AE25" s="415"/>
    </row>
    <row r="26" spans="1:31" s="23" customFormat="1" ht="12">
      <c r="A26" s="576"/>
      <c r="B26" s="307" t="s">
        <v>123</v>
      </c>
      <c r="C26" s="299">
        <v>40.399999999999991</v>
      </c>
      <c r="D26" s="299">
        <v>32.44</v>
      </c>
      <c r="E26" s="140">
        <v>6.37</v>
      </c>
      <c r="F26" s="140">
        <v>1.5899999999999972</v>
      </c>
      <c r="G26" s="299">
        <v>80.639999999999986</v>
      </c>
      <c r="H26" s="299">
        <v>53.76</v>
      </c>
      <c r="I26" s="140">
        <v>21.5</v>
      </c>
      <c r="J26" s="140">
        <v>5.3800000000000026</v>
      </c>
      <c r="K26" s="300">
        <v>0</v>
      </c>
      <c r="L26" s="300">
        <v>0</v>
      </c>
      <c r="M26" s="300">
        <v>0</v>
      </c>
      <c r="N26" s="299">
        <v>40.399999999999991</v>
      </c>
      <c r="O26" s="299">
        <v>32.44</v>
      </c>
      <c r="P26" s="140">
        <v>6.3699999999999966</v>
      </c>
      <c r="Q26" s="140">
        <v>1.5899999999999972</v>
      </c>
      <c r="R26" s="299">
        <v>80.639999999999986</v>
      </c>
      <c r="S26" s="299">
        <v>53.76</v>
      </c>
      <c r="T26" s="140">
        <v>21.499999999999986</v>
      </c>
      <c r="U26" s="140">
        <v>5.3800000000000026</v>
      </c>
      <c r="V26" s="142">
        <v>38.809999999999995</v>
      </c>
      <c r="W26" s="301">
        <v>27.219999999999995</v>
      </c>
      <c r="X26" s="142">
        <v>11.59</v>
      </c>
      <c r="Y26" s="142">
        <v>80.98</v>
      </c>
      <c r="Z26" s="301">
        <v>58.980000000000004</v>
      </c>
      <c r="AA26" s="142">
        <v>22</v>
      </c>
      <c r="AB26" s="301">
        <v>-5.7200000000000166</v>
      </c>
      <c r="AC26" s="301">
        <v>0</v>
      </c>
      <c r="AD26" s="301">
        <v>-5.7200000000000166</v>
      </c>
      <c r="AE26" s="415"/>
    </row>
    <row r="27" spans="1:31" s="25" customFormat="1" ht="12">
      <c r="A27" s="576" t="s">
        <v>14</v>
      </c>
      <c r="B27" s="304" t="s">
        <v>124</v>
      </c>
      <c r="C27" s="295">
        <v>1105.4000000000001</v>
      </c>
      <c r="D27" s="295">
        <v>672.39999999999986</v>
      </c>
      <c r="E27" s="141">
        <v>120.38</v>
      </c>
      <c r="F27" s="141">
        <v>312.62000000000006</v>
      </c>
      <c r="G27" s="295">
        <v>5273.12</v>
      </c>
      <c r="H27" s="295">
        <v>2519.08</v>
      </c>
      <c r="I27" s="141">
        <v>815.83</v>
      </c>
      <c r="J27" s="141">
        <v>1938.2099999999996</v>
      </c>
      <c r="K27" s="295">
        <v>0</v>
      </c>
      <c r="L27" s="295">
        <v>0</v>
      </c>
      <c r="M27" s="295">
        <v>0</v>
      </c>
      <c r="N27" s="295">
        <v>1105.4000000000001</v>
      </c>
      <c r="O27" s="295">
        <v>672.39999999999986</v>
      </c>
      <c r="P27" s="141">
        <v>120.38</v>
      </c>
      <c r="Q27" s="141">
        <v>312.62000000000006</v>
      </c>
      <c r="R27" s="295">
        <v>5273.12</v>
      </c>
      <c r="S27" s="295">
        <v>2519.08</v>
      </c>
      <c r="T27" s="141">
        <v>815.83</v>
      </c>
      <c r="U27" s="141">
        <v>1938.2099999999996</v>
      </c>
      <c r="V27" s="141">
        <v>792.78</v>
      </c>
      <c r="W27" s="141">
        <v>625.21999999999991</v>
      </c>
      <c r="X27" s="141">
        <v>167.56</v>
      </c>
      <c r="Y27" s="141">
        <v>3341.4999999999995</v>
      </c>
      <c r="Z27" s="141">
        <v>2566.2599999999998</v>
      </c>
      <c r="AA27" s="141">
        <v>775.24</v>
      </c>
      <c r="AB27" s="141">
        <v>-6.5900000000000141</v>
      </c>
      <c r="AC27" s="141">
        <v>0</v>
      </c>
      <c r="AD27" s="141">
        <v>-6.5900000000000141</v>
      </c>
      <c r="AE27" s="416"/>
    </row>
    <row r="28" spans="1:31" s="25" customFormat="1" ht="21">
      <c r="A28" s="576"/>
      <c r="B28" s="304" t="s">
        <v>267</v>
      </c>
      <c r="C28" s="295">
        <v>878</v>
      </c>
      <c r="D28" s="295">
        <v>531.59999999999991</v>
      </c>
      <c r="E28" s="141">
        <v>55.52</v>
      </c>
      <c r="F28" s="141">
        <v>290.88000000000005</v>
      </c>
      <c r="G28" s="295">
        <v>3471.2</v>
      </c>
      <c r="H28" s="295">
        <v>1601.3999999999999</v>
      </c>
      <c r="I28" s="141">
        <v>154.32</v>
      </c>
      <c r="J28" s="141">
        <v>1715.4799999999998</v>
      </c>
      <c r="K28" s="295">
        <v>0</v>
      </c>
      <c r="L28" s="295">
        <v>0</v>
      </c>
      <c r="M28" s="295">
        <v>0</v>
      </c>
      <c r="N28" s="295">
        <v>878</v>
      </c>
      <c r="O28" s="295">
        <v>531.59999999999991</v>
      </c>
      <c r="P28" s="141">
        <v>55.52000000000001</v>
      </c>
      <c r="Q28" s="141">
        <v>290.88000000000005</v>
      </c>
      <c r="R28" s="295">
        <v>3471.2</v>
      </c>
      <c r="S28" s="295">
        <v>1601.3999999999999</v>
      </c>
      <c r="T28" s="141">
        <v>154.32</v>
      </c>
      <c r="U28" s="141">
        <v>1715.4799999999998</v>
      </c>
      <c r="V28" s="141">
        <v>587.12</v>
      </c>
      <c r="W28" s="141">
        <v>495.07</v>
      </c>
      <c r="X28" s="141">
        <v>92.05</v>
      </c>
      <c r="Y28" s="141">
        <v>1790.1799999999998</v>
      </c>
      <c r="Z28" s="141">
        <v>1637.9299999999998</v>
      </c>
      <c r="AA28" s="141">
        <v>152.25</v>
      </c>
      <c r="AB28" s="141">
        <v>-34.459999999999987</v>
      </c>
      <c r="AC28" s="141">
        <v>0</v>
      </c>
      <c r="AD28" s="141">
        <v>-34.459999999999987</v>
      </c>
      <c r="AE28" s="416"/>
    </row>
    <row r="29" spans="1:31" s="23" customFormat="1" ht="11.25">
      <c r="A29" s="576"/>
      <c r="B29" s="176" t="s">
        <v>125</v>
      </c>
      <c r="C29" s="299">
        <v>531</v>
      </c>
      <c r="D29" s="299">
        <v>323.39999999999998</v>
      </c>
      <c r="E29" s="140">
        <v>0</v>
      </c>
      <c r="F29" s="140">
        <v>207.60000000000002</v>
      </c>
      <c r="G29" s="299">
        <v>2699.6</v>
      </c>
      <c r="H29" s="299">
        <v>1215.5999999999999</v>
      </c>
      <c r="I29" s="140">
        <v>0</v>
      </c>
      <c r="J29" s="140">
        <v>1484</v>
      </c>
      <c r="K29" s="300">
        <v>0</v>
      </c>
      <c r="L29" s="300">
        <v>0</v>
      </c>
      <c r="M29" s="300">
        <v>0</v>
      </c>
      <c r="N29" s="299">
        <v>531</v>
      </c>
      <c r="O29" s="299">
        <v>323.39999999999998</v>
      </c>
      <c r="P29" s="140">
        <v>0</v>
      </c>
      <c r="Q29" s="140">
        <v>207.60000000000002</v>
      </c>
      <c r="R29" s="299">
        <v>2699.6</v>
      </c>
      <c r="S29" s="299">
        <v>1215.5999999999999</v>
      </c>
      <c r="T29" s="140">
        <v>0</v>
      </c>
      <c r="U29" s="140">
        <v>1484</v>
      </c>
      <c r="V29" s="142">
        <v>323.39999999999998</v>
      </c>
      <c r="W29" s="301">
        <v>323.39999999999998</v>
      </c>
      <c r="X29" s="142">
        <v>0</v>
      </c>
      <c r="Y29" s="142">
        <v>1215.5999999999999</v>
      </c>
      <c r="Z29" s="301">
        <v>1215.5999999999999</v>
      </c>
      <c r="AA29" s="142">
        <v>0</v>
      </c>
      <c r="AB29" s="301">
        <v>0</v>
      </c>
      <c r="AC29" s="301">
        <v>0</v>
      </c>
      <c r="AD29" s="301">
        <v>0</v>
      </c>
      <c r="AE29" s="296"/>
    </row>
    <row r="30" spans="1:31" s="23" customFormat="1" ht="12">
      <c r="A30" s="576"/>
      <c r="B30" s="308" t="s">
        <v>259</v>
      </c>
      <c r="C30" s="299">
        <v>338.8</v>
      </c>
      <c r="D30" s="299">
        <v>203.28</v>
      </c>
      <c r="E30" s="140">
        <v>54.21</v>
      </c>
      <c r="F30" s="140">
        <v>81.31</v>
      </c>
      <c r="G30" s="299">
        <v>734.64</v>
      </c>
      <c r="H30" s="299">
        <v>367.32</v>
      </c>
      <c r="I30" s="140">
        <v>146.93</v>
      </c>
      <c r="J30" s="140">
        <v>220.39</v>
      </c>
      <c r="K30" s="300">
        <v>0</v>
      </c>
      <c r="L30" s="300">
        <v>0</v>
      </c>
      <c r="M30" s="300">
        <v>0</v>
      </c>
      <c r="N30" s="299">
        <v>338.8</v>
      </c>
      <c r="O30" s="299">
        <v>203.28</v>
      </c>
      <c r="P30" s="140">
        <v>54.210000000000008</v>
      </c>
      <c r="Q30" s="140">
        <v>81.31</v>
      </c>
      <c r="R30" s="299">
        <v>734.64</v>
      </c>
      <c r="S30" s="299">
        <v>367.32</v>
      </c>
      <c r="T30" s="140">
        <v>146.93</v>
      </c>
      <c r="U30" s="140">
        <v>220.39</v>
      </c>
      <c r="V30" s="142">
        <v>257.49</v>
      </c>
      <c r="W30" s="301">
        <v>169.05</v>
      </c>
      <c r="X30" s="142">
        <v>88.44</v>
      </c>
      <c r="Y30" s="142">
        <v>548.80999999999995</v>
      </c>
      <c r="Z30" s="301">
        <v>401.55</v>
      </c>
      <c r="AA30" s="142">
        <v>147.26</v>
      </c>
      <c r="AB30" s="301">
        <v>-34.559999999999988</v>
      </c>
      <c r="AC30" s="301">
        <v>0</v>
      </c>
      <c r="AD30" s="301">
        <v>-34.559999999999988</v>
      </c>
      <c r="AE30" s="415"/>
    </row>
    <row r="31" spans="1:31" s="23" customFormat="1" ht="11.25">
      <c r="A31" s="576"/>
      <c r="B31" s="308" t="s">
        <v>260</v>
      </c>
      <c r="C31" s="299">
        <v>8.1999999999999993</v>
      </c>
      <c r="D31" s="299">
        <v>4.92</v>
      </c>
      <c r="E31" s="140">
        <v>1.31</v>
      </c>
      <c r="F31" s="140">
        <v>1.9699999999999993</v>
      </c>
      <c r="G31" s="299">
        <v>36.96</v>
      </c>
      <c r="H31" s="299">
        <v>18.48</v>
      </c>
      <c r="I31" s="140">
        <v>7.39</v>
      </c>
      <c r="J31" s="140">
        <v>11.09</v>
      </c>
      <c r="K31" s="300">
        <v>0</v>
      </c>
      <c r="L31" s="300">
        <v>0</v>
      </c>
      <c r="M31" s="300">
        <v>0</v>
      </c>
      <c r="N31" s="299">
        <v>8.1999999999999993</v>
      </c>
      <c r="O31" s="299">
        <v>4.92</v>
      </c>
      <c r="P31" s="140">
        <v>1.31</v>
      </c>
      <c r="Q31" s="140">
        <v>1.9699999999999993</v>
      </c>
      <c r="R31" s="299">
        <v>36.96</v>
      </c>
      <c r="S31" s="299">
        <v>18.48</v>
      </c>
      <c r="T31" s="140">
        <v>7.3900000000000006</v>
      </c>
      <c r="U31" s="140">
        <v>11.09</v>
      </c>
      <c r="V31" s="142">
        <v>6.23</v>
      </c>
      <c r="W31" s="301">
        <v>2.62</v>
      </c>
      <c r="X31" s="142">
        <v>3.61</v>
      </c>
      <c r="Y31" s="142">
        <v>25.770000000000003</v>
      </c>
      <c r="Z31" s="301">
        <v>20.78</v>
      </c>
      <c r="AA31" s="142">
        <v>4.99</v>
      </c>
      <c r="AB31" s="301">
        <v>0.10000000000000142</v>
      </c>
      <c r="AC31" s="301">
        <v>0</v>
      </c>
      <c r="AD31" s="301">
        <v>0.10000000000000142</v>
      </c>
      <c r="AE31" s="296"/>
    </row>
    <row r="32" spans="1:31" s="23" customFormat="1" ht="11.25">
      <c r="A32" s="576"/>
      <c r="B32" s="306" t="s">
        <v>126</v>
      </c>
      <c r="C32" s="299">
        <v>155.19999999999999</v>
      </c>
      <c r="D32" s="299">
        <v>94.8</v>
      </c>
      <c r="E32" s="140">
        <v>45.3</v>
      </c>
      <c r="F32" s="140">
        <v>15.100000000000009</v>
      </c>
      <c r="G32" s="299">
        <v>1090.8</v>
      </c>
      <c r="H32" s="299">
        <v>545.4</v>
      </c>
      <c r="I32" s="140">
        <v>409.05</v>
      </c>
      <c r="J32" s="140">
        <v>136.34999999999997</v>
      </c>
      <c r="K32" s="300">
        <v>0</v>
      </c>
      <c r="L32" s="300">
        <v>0</v>
      </c>
      <c r="M32" s="300">
        <v>0</v>
      </c>
      <c r="N32" s="299">
        <v>155.19999999999999</v>
      </c>
      <c r="O32" s="299">
        <v>94.8</v>
      </c>
      <c r="P32" s="140">
        <v>45.299999999999983</v>
      </c>
      <c r="Q32" s="140">
        <v>15.100000000000009</v>
      </c>
      <c r="R32" s="299">
        <v>1090.8</v>
      </c>
      <c r="S32" s="299">
        <v>545.4</v>
      </c>
      <c r="T32" s="140">
        <v>409.05</v>
      </c>
      <c r="U32" s="140">
        <v>136.34999999999997</v>
      </c>
      <c r="V32" s="142">
        <v>140.09999999999997</v>
      </c>
      <c r="W32" s="301">
        <v>94.09999999999998</v>
      </c>
      <c r="X32" s="142">
        <v>46</v>
      </c>
      <c r="Y32" s="142">
        <v>925.86</v>
      </c>
      <c r="Z32" s="301">
        <v>546.1</v>
      </c>
      <c r="AA32" s="142">
        <v>379.76</v>
      </c>
      <c r="AB32" s="301">
        <v>28.590000000000003</v>
      </c>
      <c r="AC32" s="301">
        <v>0</v>
      </c>
      <c r="AD32" s="301">
        <v>28.590000000000003</v>
      </c>
      <c r="AE32" s="296"/>
    </row>
    <row r="33" spans="1:31" s="23" customFormat="1" ht="11.25">
      <c r="A33" s="576"/>
      <c r="B33" s="306" t="s">
        <v>127</v>
      </c>
      <c r="C33" s="299">
        <v>63</v>
      </c>
      <c r="D33" s="299">
        <v>38.519999999999996</v>
      </c>
      <c r="E33" s="140">
        <v>18.36</v>
      </c>
      <c r="F33" s="140">
        <v>6.1200000000000045</v>
      </c>
      <c r="G33" s="299">
        <v>610.79999999999995</v>
      </c>
      <c r="H33" s="299">
        <v>305.39999999999998</v>
      </c>
      <c r="I33" s="140">
        <v>229.05</v>
      </c>
      <c r="J33" s="140">
        <v>76.349999999999966</v>
      </c>
      <c r="K33" s="300">
        <v>0</v>
      </c>
      <c r="L33" s="300">
        <v>0</v>
      </c>
      <c r="M33" s="300">
        <v>0</v>
      </c>
      <c r="N33" s="299">
        <v>63</v>
      </c>
      <c r="O33" s="299">
        <v>38.519999999999996</v>
      </c>
      <c r="P33" s="140">
        <v>18.36</v>
      </c>
      <c r="Q33" s="140">
        <v>6.1200000000000045</v>
      </c>
      <c r="R33" s="299">
        <v>610.79999999999995</v>
      </c>
      <c r="S33" s="299">
        <v>305.39999999999998</v>
      </c>
      <c r="T33" s="140">
        <v>229.05</v>
      </c>
      <c r="U33" s="140">
        <v>76.349999999999966</v>
      </c>
      <c r="V33" s="142">
        <v>56.879999999999995</v>
      </c>
      <c r="W33" s="301">
        <v>28.369999999999994</v>
      </c>
      <c r="X33" s="142">
        <v>28.51</v>
      </c>
      <c r="Y33" s="142">
        <v>533.78</v>
      </c>
      <c r="Z33" s="301">
        <v>315.55</v>
      </c>
      <c r="AA33" s="142">
        <v>218.23000000000002</v>
      </c>
      <c r="AB33" s="301">
        <v>0.66999999999997328</v>
      </c>
      <c r="AC33" s="301">
        <v>0</v>
      </c>
      <c r="AD33" s="301">
        <v>0.66999999999997328</v>
      </c>
      <c r="AE33" s="296"/>
    </row>
    <row r="34" spans="1:31" s="23" customFormat="1" ht="12">
      <c r="A34" s="576"/>
      <c r="B34" s="306" t="s">
        <v>128</v>
      </c>
      <c r="C34" s="299">
        <v>9.1999999999999993</v>
      </c>
      <c r="D34" s="299">
        <v>7.4799999999999995</v>
      </c>
      <c r="E34" s="140">
        <v>1.2</v>
      </c>
      <c r="F34" s="140">
        <v>0.5199999999999998</v>
      </c>
      <c r="G34" s="299">
        <v>100.32</v>
      </c>
      <c r="H34" s="299">
        <v>66.88</v>
      </c>
      <c r="I34" s="140">
        <v>23.41</v>
      </c>
      <c r="J34" s="140">
        <v>10.029999999999998</v>
      </c>
      <c r="K34" s="300">
        <v>0</v>
      </c>
      <c r="L34" s="300">
        <v>0</v>
      </c>
      <c r="M34" s="300">
        <v>0</v>
      </c>
      <c r="N34" s="299">
        <v>9.1999999999999993</v>
      </c>
      <c r="O34" s="299">
        <v>7.4799999999999995</v>
      </c>
      <c r="P34" s="140">
        <v>1.2</v>
      </c>
      <c r="Q34" s="140">
        <v>0.5199999999999998</v>
      </c>
      <c r="R34" s="299">
        <v>100.32</v>
      </c>
      <c r="S34" s="299">
        <v>66.88</v>
      </c>
      <c r="T34" s="140">
        <v>23.41</v>
      </c>
      <c r="U34" s="140">
        <v>10.029999999999998</v>
      </c>
      <c r="V34" s="142">
        <v>8.68</v>
      </c>
      <c r="W34" s="301">
        <v>7.68</v>
      </c>
      <c r="X34" s="142">
        <v>1</v>
      </c>
      <c r="Y34" s="142">
        <v>91.68</v>
      </c>
      <c r="Z34" s="301">
        <v>66.680000000000007</v>
      </c>
      <c r="AA34" s="142">
        <v>25</v>
      </c>
      <c r="AB34" s="301">
        <v>-1.3900000000000041</v>
      </c>
      <c r="AC34" s="301">
        <v>0</v>
      </c>
      <c r="AD34" s="301">
        <v>-1.3900000000000041</v>
      </c>
      <c r="AE34" s="415"/>
    </row>
    <row r="35" spans="1:31" s="25" customFormat="1" ht="10.5">
      <c r="A35" s="576" t="s">
        <v>17</v>
      </c>
      <c r="B35" s="304" t="s">
        <v>129</v>
      </c>
      <c r="C35" s="295">
        <v>2094.1999999999998</v>
      </c>
      <c r="D35" s="295">
        <v>1353.2</v>
      </c>
      <c r="E35" s="141">
        <v>304.3</v>
      </c>
      <c r="F35" s="141">
        <v>436.7</v>
      </c>
      <c r="G35" s="295">
        <v>16943.519999999997</v>
      </c>
      <c r="H35" s="295">
        <v>8515.4</v>
      </c>
      <c r="I35" s="141">
        <v>3265.7899999999991</v>
      </c>
      <c r="J35" s="141">
        <v>5162.329999999999</v>
      </c>
      <c r="K35" s="295">
        <v>116.57</v>
      </c>
      <c r="L35" s="295">
        <v>193.02</v>
      </c>
      <c r="M35" s="295">
        <v>-76.45</v>
      </c>
      <c r="N35" s="295">
        <v>1901.1799999999998</v>
      </c>
      <c r="O35" s="295">
        <v>1160.1799999999998</v>
      </c>
      <c r="P35" s="141">
        <v>304.3</v>
      </c>
      <c r="Q35" s="141">
        <v>436.7</v>
      </c>
      <c r="R35" s="295">
        <v>17019.969999999998</v>
      </c>
      <c r="S35" s="295">
        <v>8591.8499999999985</v>
      </c>
      <c r="T35" s="141">
        <v>3265.7899999999991</v>
      </c>
      <c r="U35" s="141">
        <v>5162.329999999999</v>
      </c>
      <c r="V35" s="141">
        <v>1464.4800000000002</v>
      </c>
      <c r="W35" s="141">
        <v>991.3599999999999</v>
      </c>
      <c r="X35" s="141">
        <v>473.11999999999989</v>
      </c>
      <c r="Y35" s="141">
        <v>11755.06</v>
      </c>
      <c r="Z35" s="141">
        <v>8760.67</v>
      </c>
      <c r="AA35" s="141">
        <v>2994.3899999999994</v>
      </c>
      <c r="AB35" s="141">
        <v>102.57999999999986</v>
      </c>
      <c r="AC35" s="141">
        <v>0</v>
      </c>
      <c r="AD35" s="141">
        <v>102.57999999999986</v>
      </c>
      <c r="AE35" s="297"/>
    </row>
    <row r="36" spans="1:31" s="25" customFormat="1" ht="21">
      <c r="A36" s="576"/>
      <c r="B36" s="304" t="s">
        <v>268</v>
      </c>
      <c r="C36" s="295">
        <v>1317.3999999999999</v>
      </c>
      <c r="D36" s="295">
        <v>804.12000000000012</v>
      </c>
      <c r="E36" s="141">
        <v>135.43</v>
      </c>
      <c r="F36" s="141">
        <v>377.84999999999997</v>
      </c>
      <c r="G36" s="295">
        <v>10252.879999999999</v>
      </c>
      <c r="H36" s="295">
        <v>4790.88</v>
      </c>
      <c r="I36" s="141">
        <v>1078.99</v>
      </c>
      <c r="J36" s="141">
        <v>4383.01</v>
      </c>
      <c r="K36" s="295">
        <v>116.57</v>
      </c>
      <c r="L36" s="295">
        <v>193.02</v>
      </c>
      <c r="M36" s="295">
        <v>-76.45</v>
      </c>
      <c r="N36" s="295">
        <v>1124.3800000000001</v>
      </c>
      <c r="O36" s="295">
        <v>611.1</v>
      </c>
      <c r="P36" s="141">
        <v>135.42999999999998</v>
      </c>
      <c r="Q36" s="141">
        <v>377.84999999999997</v>
      </c>
      <c r="R36" s="295">
        <v>10329.33</v>
      </c>
      <c r="S36" s="295">
        <v>4867.33</v>
      </c>
      <c r="T36" s="141">
        <v>1078.9900000000002</v>
      </c>
      <c r="U36" s="141">
        <v>4383.01</v>
      </c>
      <c r="V36" s="141">
        <v>746.53000000000009</v>
      </c>
      <c r="W36" s="141">
        <v>518.35</v>
      </c>
      <c r="X36" s="141">
        <v>228.18</v>
      </c>
      <c r="Y36" s="141">
        <v>5823.51</v>
      </c>
      <c r="Z36" s="141">
        <v>4960.08</v>
      </c>
      <c r="AA36" s="141">
        <v>863.43000000000006</v>
      </c>
      <c r="AB36" s="141">
        <v>122.81000000000009</v>
      </c>
      <c r="AC36" s="141">
        <v>0</v>
      </c>
      <c r="AD36" s="141">
        <v>122.81000000000009</v>
      </c>
      <c r="AE36" s="297"/>
    </row>
    <row r="37" spans="1:31" s="23" customFormat="1" ht="11.25">
      <c r="A37" s="576"/>
      <c r="B37" s="176" t="s">
        <v>130</v>
      </c>
      <c r="C37" s="299">
        <v>471</v>
      </c>
      <c r="D37" s="299">
        <v>296.28000000000003</v>
      </c>
      <c r="E37" s="140">
        <v>0</v>
      </c>
      <c r="F37" s="140">
        <v>174.71999999999997</v>
      </c>
      <c r="G37" s="299">
        <v>4857.92</v>
      </c>
      <c r="H37" s="299">
        <v>2093.4</v>
      </c>
      <c r="I37" s="140">
        <v>0</v>
      </c>
      <c r="J37" s="140">
        <v>2764.52</v>
      </c>
      <c r="K37" s="300">
        <v>223.25</v>
      </c>
      <c r="L37" s="300">
        <v>223.25</v>
      </c>
      <c r="M37" s="300">
        <v>0</v>
      </c>
      <c r="N37" s="299">
        <v>247.75</v>
      </c>
      <c r="O37" s="299">
        <v>73.03000000000003</v>
      </c>
      <c r="P37" s="140">
        <v>0</v>
      </c>
      <c r="Q37" s="140">
        <v>174.71999999999997</v>
      </c>
      <c r="R37" s="299">
        <v>4857.92</v>
      </c>
      <c r="S37" s="299">
        <v>2093.4</v>
      </c>
      <c r="T37" s="140">
        <v>0</v>
      </c>
      <c r="U37" s="140">
        <v>2764.52</v>
      </c>
      <c r="V37" s="142">
        <v>73.03000000000003</v>
      </c>
      <c r="W37" s="301">
        <v>73.03000000000003</v>
      </c>
      <c r="X37" s="142">
        <v>0</v>
      </c>
      <c r="Y37" s="142">
        <v>2093.4</v>
      </c>
      <c r="Z37" s="301">
        <v>2093.4</v>
      </c>
      <c r="AA37" s="142">
        <v>0</v>
      </c>
      <c r="AB37" s="301">
        <v>0</v>
      </c>
      <c r="AC37" s="301">
        <v>0</v>
      </c>
      <c r="AD37" s="301">
        <v>0</v>
      </c>
      <c r="AE37" s="296"/>
    </row>
    <row r="38" spans="1:31" s="23" customFormat="1" ht="12">
      <c r="A38" s="576"/>
      <c r="B38" s="176" t="s">
        <v>131</v>
      </c>
      <c r="C38" s="299">
        <v>12.2</v>
      </c>
      <c r="D38" s="299">
        <v>7.32</v>
      </c>
      <c r="E38" s="140">
        <v>1.95</v>
      </c>
      <c r="F38" s="140">
        <v>2.9299999999999988</v>
      </c>
      <c r="G38" s="299">
        <v>94.32</v>
      </c>
      <c r="H38" s="299">
        <v>47.16</v>
      </c>
      <c r="I38" s="140">
        <v>18.86</v>
      </c>
      <c r="J38" s="140">
        <v>28.299999999999997</v>
      </c>
      <c r="K38" s="300">
        <v>0</v>
      </c>
      <c r="L38" s="300">
        <v>0</v>
      </c>
      <c r="M38" s="300">
        <v>0</v>
      </c>
      <c r="N38" s="299">
        <v>12.2</v>
      </c>
      <c r="O38" s="299">
        <v>7.32</v>
      </c>
      <c r="P38" s="140">
        <v>1.9500000000000002</v>
      </c>
      <c r="Q38" s="140">
        <v>2.9299999999999988</v>
      </c>
      <c r="R38" s="299">
        <v>94.32</v>
      </c>
      <c r="S38" s="299">
        <v>47.16</v>
      </c>
      <c r="T38" s="140">
        <v>18.86</v>
      </c>
      <c r="U38" s="140">
        <v>28.299999999999997</v>
      </c>
      <c r="V38" s="142">
        <v>9.27</v>
      </c>
      <c r="W38" s="301">
        <v>6.98</v>
      </c>
      <c r="X38" s="142">
        <v>2.29</v>
      </c>
      <c r="Y38" s="142">
        <v>66.510000000000005</v>
      </c>
      <c r="Z38" s="301">
        <v>47.5</v>
      </c>
      <c r="AA38" s="142">
        <v>19.010000000000002</v>
      </c>
      <c r="AB38" s="301">
        <v>-0.49000000000000554</v>
      </c>
      <c r="AC38" s="301">
        <v>0</v>
      </c>
      <c r="AD38" s="301">
        <v>-0.49000000000000554</v>
      </c>
      <c r="AE38" s="415"/>
    </row>
    <row r="39" spans="1:31" s="23" customFormat="1" ht="11.25">
      <c r="A39" s="576"/>
      <c r="B39" s="176" t="s">
        <v>261</v>
      </c>
      <c r="C39" s="299">
        <v>423</v>
      </c>
      <c r="D39" s="299">
        <v>253.8</v>
      </c>
      <c r="E39" s="140">
        <v>67.680000000000007</v>
      </c>
      <c r="F39" s="140">
        <v>101.51999999999998</v>
      </c>
      <c r="G39" s="299">
        <v>3187.2</v>
      </c>
      <c r="H39" s="299">
        <v>1593.6</v>
      </c>
      <c r="I39" s="140">
        <v>637.44000000000005</v>
      </c>
      <c r="J39" s="140">
        <v>956.15999999999985</v>
      </c>
      <c r="K39" s="300">
        <v>0</v>
      </c>
      <c r="L39" s="300">
        <v>0</v>
      </c>
      <c r="M39" s="300">
        <v>0</v>
      </c>
      <c r="N39" s="299">
        <v>423</v>
      </c>
      <c r="O39" s="299">
        <v>253.8</v>
      </c>
      <c r="P39" s="140">
        <v>67.680000000000007</v>
      </c>
      <c r="Q39" s="140">
        <v>101.51999999999998</v>
      </c>
      <c r="R39" s="299">
        <v>3187.2</v>
      </c>
      <c r="S39" s="299">
        <v>1593.6</v>
      </c>
      <c r="T39" s="140">
        <v>637.44000000000005</v>
      </c>
      <c r="U39" s="140">
        <v>956.15999999999985</v>
      </c>
      <c r="V39" s="142">
        <v>321.48</v>
      </c>
      <c r="W39" s="301">
        <v>235.48000000000002</v>
      </c>
      <c r="X39" s="142">
        <v>86</v>
      </c>
      <c r="Y39" s="142">
        <v>2029.04</v>
      </c>
      <c r="Z39" s="301">
        <v>1611.92</v>
      </c>
      <c r="AA39" s="142">
        <v>417.12</v>
      </c>
      <c r="AB39" s="301">
        <v>201.99999999999994</v>
      </c>
      <c r="AC39" s="301">
        <v>0</v>
      </c>
      <c r="AD39" s="301">
        <v>201.99999999999994</v>
      </c>
      <c r="AE39" s="296"/>
    </row>
    <row r="40" spans="1:31" s="23" customFormat="1" ht="12">
      <c r="A40" s="576"/>
      <c r="B40" s="176" t="s">
        <v>262</v>
      </c>
      <c r="C40" s="299">
        <v>145.6</v>
      </c>
      <c r="D40" s="299">
        <v>87.36</v>
      </c>
      <c r="E40" s="140">
        <v>23.3</v>
      </c>
      <c r="F40" s="140">
        <v>34.94</v>
      </c>
      <c r="G40" s="299">
        <v>695.76</v>
      </c>
      <c r="H40" s="299">
        <v>347.88</v>
      </c>
      <c r="I40" s="140">
        <v>139.15</v>
      </c>
      <c r="J40" s="140">
        <v>208.73</v>
      </c>
      <c r="K40" s="300">
        <v>0</v>
      </c>
      <c r="L40" s="300">
        <v>0</v>
      </c>
      <c r="M40" s="300">
        <v>0</v>
      </c>
      <c r="N40" s="299">
        <v>145.6</v>
      </c>
      <c r="O40" s="299">
        <v>87.36</v>
      </c>
      <c r="P40" s="140">
        <v>23.299999999999997</v>
      </c>
      <c r="Q40" s="140">
        <v>34.94</v>
      </c>
      <c r="R40" s="299">
        <v>695.76</v>
      </c>
      <c r="S40" s="299">
        <v>347.88</v>
      </c>
      <c r="T40" s="140">
        <v>139.15</v>
      </c>
      <c r="U40" s="140">
        <v>208.73</v>
      </c>
      <c r="V40" s="142">
        <v>110.66</v>
      </c>
      <c r="W40" s="301">
        <v>83.66</v>
      </c>
      <c r="X40" s="142">
        <v>27</v>
      </c>
      <c r="Y40" s="142">
        <v>490.83</v>
      </c>
      <c r="Z40" s="301">
        <v>351.58</v>
      </c>
      <c r="AA40" s="142">
        <v>139.25</v>
      </c>
      <c r="AB40" s="301">
        <v>-3.7999999999999989</v>
      </c>
      <c r="AC40" s="301">
        <v>0</v>
      </c>
      <c r="AD40" s="301">
        <v>-3.7999999999999989</v>
      </c>
      <c r="AE40" s="415"/>
    </row>
    <row r="41" spans="1:31" s="23" customFormat="1" ht="30.95" customHeight="1">
      <c r="A41" s="576"/>
      <c r="B41" s="176" t="s">
        <v>263</v>
      </c>
      <c r="C41" s="299">
        <v>131</v>
      </c>
      <c r="D41" s="299">
        <v>78.599999999999994</v>
      </c>
      <c r="E41" s="140">
        <v>20.96</v>
      </c>
      <c r="F41" s="140">
        <v>31.440000000000005</v>
      </c>
      <c r="G41" s="299">
        <v>672</v>
      </c>
      <c r="H41" s="299">
        <v>336</v>
      </c>
      <c r="I41" s="140">
        <v>134.4</v>
      </c>
      <c r="J41" s="140">
        <v>201.6</v>
      </c>
      <c r="K41" s="300">
        <v>-40.96</v>
      </c>
      <c r="L41" s="300">
        <v>-19.45</v>
      </c>
      <c r="M41" s="300">
        <v>-21.51</v>
      </c>
      <c r="N41" s="299">
        <v>150.44999999999999</v>
      </c>
      <c r="O41" s="299">
        <v>98.05</v>
      </c>
      <c r="P41" s="140">
        <v>20.959999999999987</v>
      </c>
      <c r="Q41" s="140">
        <v>31.440000000000005</v>
      </c>
      <c r="R41" s="299">
        <v>693.51</v>
      </c>
      <c r="S41" s="299">
        <v>357.51</v>
      </c>
      <c r="T41" s="140">
        <v>134.4</v>
      </c>
      <c r="U41" s="140">
        <v>201.6</v>
      </c>
      <c r="V41" s="142">
        <v>119.00999999999999</v>
      </c>
      <c r="W41" s="301">
        <v>59.899999999999984</v>
      </c>
      <c r="X41" s="142">
        <v>59.11</v>
      </c>
      <c r="Y41" s="142">
        <v>533.13</v>
      </c>
      <c r="Z41" s="301">
        <v>395.65999999999997</v>
      </c>
      <c r="AA41" s="142">
        <v>137.47</v>
      </c>
      <c r="AB41" s="301">
        <v>-41.22</v>
      </c>
      <c r="AC41" s="301">
        <v>0</v>
      </c>
      <c r="AD41" s="301">
        <v>-41.22</v>
      </c>
      <c r="AE41" s="417"/>
    </row>
    <row r="42" spans="1:31" s="23" customFormat="1" ht="24" customHeight="1">
      <c r="A42" s="576"/>
      <c r="B42" s="176" t="s">
        <v>264</v>
      </c>
      <c r="C42" s="299">
        <v>134.6</v>
      </c>
      <c r="D42" s="299">
        <v>80.760000000000005</v>
      </c>
      <c r="E42" s="140">
        <v>21.54</v>
      </c>
      <c r="F42" s="140">
        <v>32.29999999999999</v>
      </c>
      <c r="G42" s="299">
        <v>745.68000000000006</v>
      </c>
      <c r="H42" s="299">
        <v>372.84</v>
      </c>
      <c r="I42" s="140">
        <v>149.13999999999999</v>
      </c>
      <c r="J42" s="140">
        <v>223.7</v>
      </c>
      <c r="K42" s="300">
        <v>-65.72</v>
      </c>
      <c r="L42" s="300">
        <v>-10.78</v>
      </c>
      <c r="M42" s="300">
        <v>-54.94</v>
      </c>
      <c r="N42" s="299">
        <v>145.38</v>
      </c>
      <c r="O42" s="299">
        <v>91.54</v>
      </c>
      <c r="P42" s="140">
        <v>21.54</v>
      </c>
      <c r="Q42" s="140">
        <v>32.29999999999999</v>
      </c>
      <c r="R42" s="299">
        <v>800.62000000000012</v>
      </c>
      <c r="S42" s="299">
        <v>427.78</v>
      </c>
      <c r="T42" s="140">
        <v>149.14000000000016</v>
      </c>
      <c r="U42" s="140">
        <v>223.7</v>
      </c>
      <c r="V42" s="142">
        <v>113.08000000000001</v>
      </c>
      <c r="W42" s="301">
        <v>59.300000000000004</v>
      </c>
      <c r="X42" s="142">
        <v>53.78</v>
      </c>
      <c r="Y42" s="142">
        <v>610.59999999999991</v>
      </c>
      <c r="Z42" s="301">
        <v>460.02</v>
      </c>
      <c r="AA42" s="142">
        <v>150.57999999999998</v>
      </c>
      <c r="AB42" s="301">
        <v>-33.679999999999836</v>
      </c>
      <c r="AC42" s="301">
        <v>0</v>
      </c>
      <c r="AD42" s="301">
        <v>-33.679999999999836</v>
      </c>
      <c r="AE42" s="418"/>
    </row>
    <row r="43" spans="1:31" s="23" customFormat="1" ht="12">
      <c r="A43" s="576"/>
      <c r="B43" s="306" t="s">
        <v>132</v>
      </c>
      <c r="C43" s="299">
        <v>70</v>
      </c>
      <c r="D43" s="299">
        <v>42.96</v>
      </c>
      <c r="E43" s="140">
        <v>20.28</v>
      </c>
      <c r="F43" s="140">
        <v>6.7599999999999909</v>
      </c>
      <c r="G43" s="299">
        <v>616.31999999999994</v>
      </c>
      <c r="H43" s="299">
        <v>308.16000000000003</v>
      </c>
      <c r="I43" s="140">
        <v>231.12</v>
      </c>
      <c r="J43" s="140">
        <v>77.04000000000002</v>
      </c>
      <c r="K43" s="300">
        <v>0</v>
      </c>
      <c r="L43" s="300">
        <v>0</v>
      </c>
      <c r="M43" s="300">
        <v>0</v>
      </c>
      <c r="N43" s="299">
        <v>70</v>
      </c>
      <c r="O43" s="299">
        <v>42.96</v>
      </c>
      <c r="P43" s="140">
        <v>20.280000000000008</v>
      </c>
      <c r="Q43" s="140">
        <v>6.7599999999999909</v>
      </c>
      <c r="R43" s="299">
        <v>616.31999999999994</v>
      </c>
      <c r="S43" s="299">
        <v>308.16000000000003</v>
      </c>
      <c r="T43" s="140">
        <v>231.11999999999989</v>
      </c>
      <c r="U43" s="140">
        <v>77.04000000000002</v>
      </c>
      <c r="V43" s="142">
        <v>63.240000000000009</v>
      </c>
      <c r="W43" s="301">
        <v>31.730000000000008</v>
      </c>
      <c r="X43" s="142">
        <v>31.51</v>
      </c>
      <c r="Y43" s="142">
        <v>553.39</v>
      </c>
      <c r="Z43" s="301">
        <v>319.39</v>
      </c>
      <c r="AA43" s="142">
        <v>234</v>
      </c>
      <c r="AB43" s="301">
        <v>-14.110000000000085</v>
      </c>
      <c r="AC43" s="301">
        <v>0</v>
      </c>
      <c r="AD43" s="301">
        <v>-14.110000000000085</v>
      </c>
      <c r="AE43" s="415"/>
    </row>
    <row r="44" spans="1:31" s="23" customFormat="1" ht="11.25">
      <c r="A44" s="576"/>
      <c r="B44" s="306" t="s">
        <v>133</v>
      </c>
      <c r="C44" s="299">
        <v>156.79999999999998</v>
      </c>
      <c r="D44" s="299">
        <v>96.239999999999981</v>
      </c>
      <c r="E44" s="140">
        <v>45.419999999999995</v>
      </c>
      <c r="F44" s="140">
        <v>15.140000000000002</v>
      </c>
      <c r="G44" s="299">
        <v>1662.6399999999999</v>
      </c>
      <c r="H44" s="299">
        <v>759.48</v>
      </c>
      <c r="I44" s="140">
        <v>677.37</v>
      </c>
      <c r="J44" s="140">
        <v>225.79000000000008</v>
      </c>
      <c r="K44" s="300">
        <v>0</v>
      </c>
      <c r="L44" s="300">
        <v>0</v>
      </c>
      <c r="M44" s="300">
        <v>0</v>
      </c>
      <c r="N44" s="299">
        <v>156.79999999999998</v>
      </c>
      <c r="O44" s="299">
        <v>96.239999999999981</v>
      </c>
      <c r="P44" s="140">
        <v>45.42</v>
      </c>
      <c r="Q44" s="140">
        <v>15.140000000000002</v>
      </c>
      <c r="R44" s="299">
        <v>1662.6399999999999</v>
      </c>
      <c r="S44" s="299">
        <v>759.48</v>
      </c>
      <c r="T44" s="140">
        <v>677.36999999999978</v>
      </c>
      <c r="U44" s="140">
        <v>225.79000000000008</v>
      </c>
      <c r="V44" s="142">
        <v>141.65999999999997</v>
      </c>
      <c r="W44" s="301">
        <v>92.439999999999984</v>
      </c>
      <c r="X44" s="142">
        <v>49.22</v>
      </c>
      <c r="Y44" s="142">
        <v>1372.12</v>
      </c>
      <c r="Z44" s="301">
        <v>763.28</v>
      </c>
      <c r="AA44" s="142">
        <v>608.83999999999992</v>
      </c>
      <c r="AB44" s="301">
        <v>64.729999999999876</v>
      </c>
      <c r="AC44" s="301">
        <v>0</v>
      </c>
      <c r="AD44" s="301">
        <v>64.729999999999876</v>
      </c>
      <c r="AE44" s="296"/>
    </row>
    <row r="45" spans="1:31" s="23" customFormat="1" ht="12">
      <c r="A45" s="576"/>
      <c r="B45" s="306" t="s">
        <v>134</v>
      </c>
      <c r="C45" s="299">
        <v>80</v>
      </c>
      <c r="D45" s="299">
        <v>64.599999999999994</v>
      </c>
      <c r="E45" s="140">
        <v>10.78</v>
      </c>
      <c r="F45" s="140">
        <v>4.6199999999999992</v>
      </c>
      <c r="G45" s="299">
        <v>858.24</v>
      </c>
      <c r="H45" s="299">
        <v>572.16</v>
      </c>
      <c r="I45" s="140">
        <v>200.26</v>
      </c>
      <c r="J45" s="140">
        <v>85.82000000000005</v>
      </c>
      <c r="K45" s="300">
        <v>0</v>
      </c>
      <c r="L45" s="300">
        <v>0</v>
      </c>
      <c r="M45" s="300">
        <v>0</v>
      </c>
      <c r="N45" s="299">
        <v>80</v>
      </c>
      <c r="O45" s="299">
        <v>64.599999999999994</v>
      </c>
      <c r="P45" s="140">
        <v>10.780000000000006</v>
      </c>
      <c r="Q45" s="140">
        <v>4.6199999999999992</v>
      </c>
      <c r="R45" s="299">
        <v>858.24</v>
      </c>
      <c r="S45" s="299">
        <v>572.16</v>
      </c>
      <c r="T45" s="140">
        <v>200.26</v>
      </c>
      <c r="U45" s="140">
        <v>85.82000000000005</v>
      </c>
      <c r="V45" s="142">
        <v>75.38</v>
      </c>
      <c r="W45" s="301">
        <v>54.230000000000004</v>
      </c>
      <c r="X45" s="142">
        <v>21.15</v>
      </c>
      <c r="Y45" s="142">
        <v>782.9</v>
      </c>
      <c r="Z45" s="301">
        <v>582.53</v>
      </c>
      <c r="AA45" s="142">
        <v>200.37</v>
      </c>
      <c r="AB45" s="301">
        <v>-10.480000000000047</v>
      </c>
      <c r="AC45" s="301">
        <v>0</v>
      </c>
      <c r="AD45" s="301">
        <v>-10.480000000000047</v>
      </c>
      <c r="AE45" s="415"/>
    </row>
    <row r="46" spans="1:31" s="23" customFormat="1" ht="12">
      <c r="A46" s="576"/>
      <c r="B46" s="306" t="s">
        <v>135</v>
      </c>
      <c r="C46" s="299">
        <v>52.000000000000007</v>
      </c>
      <c r="D46" s="299">
        <v>31.92</v>
      </c>
      <c r="E46" s="140">
        <v>14.06</v>
      </c>
      <c r="F46" s="140">
        <v>6.0200000000000014</v>
      </c>
      <c r="G46" s="299">
        <v>508.32</v>
      </c>
      <c r="H46" s="299">
        <v>254.16</v>
      </c>
      <c r="I46" s="140">
        <v>177.91</v>
      </c>
      <c r="J46" s="140">
        <v>76.25</v>
      </c>
      <c r="K46" s="300">
        <v>0</v>
      </c>
      <c r="L46" s="300">
        <v>0</v>
      </c>
      <c r="M46" s="300">
        <v>0</v>
      </c>
      <c r="N46" s="299">
        <v>52.000000000000007</v>
      </c>
      <c r="O46" s="299">
        <v>31.92</v>
      </c>
      <c r="P46" s="140">
        <v>14.060000000000004</v>
      </c>
      <c r="Q46" s="140">
        <v>6.0200000000000014</v>
      </c>
      <c r="R46" s="299">
        <v>508.32</v>
      </c>
      <c r="S46" s="299">
        <v>254.16</v>
      </c>
      <c r="T46" s="140">
        <v>177.91</v>
      </c>
      <c r="U46" s="140">
        <v>76.25</v>
      </c>
      <c r="V46" s="142">
        <v>45.980000000000004</v>
      </c>
      <c r="W46" s="301">
        <v>23.770000000000003</v>
      </c>
      <c r="X46" s="142">
        <v>22.21</v>
      </c>
      <c r="Y46" s="142">
        <v>440.39</v>
      </c>
      <c r="Z46" s="301">
        <v>262.31</v>
      </c>
      <c r="AA46" s="142">
        <v>178.07999999999998</v>
      </c>
      <c r="AB46" s="301">
        <v>-8.3199999999999932</v>
      </c>
      <c r="AC46" s="301">
        <v>0</v>
      </c>
      <c r="AD46" s="301">
        <v>-8.3199999999999932</v>
      </c>
      <c r="AE46" s="415"/>
    </row>
    <row r="47" spans="1:31" s="23" customFormat="1" ht="12">
      <c r="A47" s="576"/>
      <c r="B47" s="306" t="s">
        <v>136</v>
      </c>
      <c r="C47" s="299">
        <v>120.80000000000001</v>
      </c>
      <c r="D47" s="299">
        <v>74.399999999999991</v>
      </c>
      <c r="E47" s="140">
        <v>32.479999999999997</v>
      </c>
      <c r="F47" s="140">
        <v>13.920000000000009</v>
      </c>
      <c r="G47" s="299">
        <v>1197.1199999999999</v>
      </c>
      <c r="H47" s="299">
        <v>598.55999999999995</v>
      </c>
      <c r="I47" s="140">
        <v>418.99</v>
      </c>
      <c r="J47" s="140">
        <v>179.56999999999994</v>
      </c>
      <c r="K47" s="300">
        <v>0</v>
      </c>
      <c r="L47" s="300">
        <v>0</v>
      </c>
      <c r="M47" s="300">
        <v>0</v>
      </c>
      <c r="N47" s="299">
        <v>120.80000000000001</v>
      </c>
      <c r="O47" s="299">
        <v>74.399999999999991</v>
      </c>
      <c r="P47" s="140">
        <v>32.480000000000011</v>
      </c>
      <c r="Q47" s="140">
        <v>13.920000000000009</v>
      </c>
      <c r="R47" s="299">
        <v>1197.1199999999999</v>
      </c>
      <c r="S47" s="299">
        <v>598.55999999999995</v>
      </c>
      <c r="T47" s="140">
        <v>418.99</v>
      </c>
      <c r="U47" s="140">
        <v>179.56999999999994</v>
      </c>
      <c r="V47" s="142">
        <v>106.88</v>
      </c>
      <c r="W47" s="301">
        <v>62.24</v>
      </c>
      <c r="X47" s="142">
        <v>44.64</v>
      </c>
      <c r="Y47" s="142">
        <v>1036.01</v>
      </c>
      <c r="Z47" s="301">
        <v>610.72</v>
      </c>
      <c r="AA47" s="142">
        <v>425.29</v>
      </c>
      <c r="AB47" s="301">
        <v>-18.460000000000065</v>
      </c>
      <c r="AC47" s="301">
        <v>0</v>
      </c>
      <c r="AD47" s="301">
        <v>-18.460000000000065</v>
      </c>
      <c r="AE47" s="415"/>
    </row>
    <row r="48" spans="1:31" s="23" customFormat="1" ht="12">
      <c r="A48" s="576"/>
      <c r="B48" s="307" t="s">
        <v>137</v>
      </c>
      <c r="C48" s="299">
        <v>221.6</v>
      </c>
      <c r="D48" s="299">
        <v>178.11999999999998</v>
      </c>
      <c r="E48" s="140">
        <v>34.78</v>
      </c>
      <c r="F48" s="140">
        <v>8.7000000000000171</v>
      </c>
      <c r="G48" s="299">
        <v>1149.1199999999999</v>
      </c>
      <c r="H48" s="299">
        <v>766.08</v>
      </c>
      <c r="I48" s="140">
        <v>306.43</v>
      </c>
      <c r="J48" s="140">
        <v>76.609999999999843</v>
      </c>
      <c r="K48" s="300">
        <v>0</v>
      </c>
      <c r="L48" s="300">
        <v>0</v>
      </c>
      <c r="M48" s="300">
        <v>0</v>
      </c>
      <c r="N48" s="299">
        <v>221.6</v>
      </c>
      <c r="O48" s="299">
        <v>178.11999999999998</v>
      </c>
      <c r="P48" s="140">
        <v>34.78</v>
      </c>
      <c r="Q48" s="140">
        <v>8.7000000000000171</v>
      </c>
      <c r="R48" s="299">
        <v>1149.1199999999999</v>
      </c>
      <c r="S48" s="299">
        <v>766.08</v>
      </c>
      <c r="T48" s="140">
        <v>306.43</v>
      </c>
      <c r="U48" s="140">
        <v>76.609999999999843</v>
      </c>
      <c r="V48" s="142">
        <v>212.89999999999998</v>
      </c>
      <c r="W48" s="301">
        <v>149.57999999999998</v>
      </c>
      <c r="X48" s="142">
        <v>63.32</v>
      </c>
      <c r="Y48" s="142">
        <v>1101.76</v>
      </c>
      <c r="Z48" s="301">
        <v>794.62</v>
      </c>
      <c r="AA48" s="142">
        <v>307.14</v>
      </c>
      <c r="AB48" s="301">
        <v>-29.249999999999943</v>
      </c>
      <c r="AC48" s="301">
        <v>0</v>
      </c>
      <c r="AD48" s="301">
        <v>-29.249999999999943</v>
      </c>
      <c r="AE48" s="415"/>
    </row>
    <row r="49" spans="1:31" s="23" customFormat="1" ht="12">
      <c r="A49" s="576"/>
      <c r="B49" s="306" t="s">
        <v>138</v>
      </c>
      <c r="C49" s="299">
        <v>75.599999999999994</v>
      </c>
      <c r="D49" s="299">
        <v>60.839999999999996</v>
      </c>
      <c r="E49" s="140">
        <v>11.07</v>
      </c>
      <c r="F49" s="140">
        <v>3.6899999999999977</v>
      </c>
      <c r="G49" s="299">
        <v>698.88</v>
      </c>
      <c r="H49" s="299">
        <v>465.92</v>
      </c>
      <c r="I49" s="140">
        <v>174.72</v>
      </c>
      <c r="J49" s="140">
        <v>58.239999999999981</v>
      </c>
      <c r="K49" s="300">
        <v>0</v>
      </c>
      <c r="L49" s="300">
        <v>0</v>
      </c>
      <c r="M49" s="300">
        <v>0</v>
      </c>
      <c r="N49" s="299">
        <v>75.599999999999994</v>
      </c>
      <c r="O49" s="299">
        <v>60.839999999999996</v>
      </c>
      <c r="P49" s="140">
        <v>11.07</v>
      </c>
      <c r="Q49" s="140">
        <v>3.6899999999999977</v>
      </c>
      <c r="R49" s="299">
        <v>698.88</v>
      </c>
      <c r="S49" s="299">
        <v>465.92</v>
      </c>
      <c r="T49" s="140">
        <v>174.72</v>
      </c>
      <c r="U49" s="140">
        <v>58.239999999999981</v>
      </c>
      <c r="V49" s="142">
        <v>71.91</v>
      </c>
      <c r="W49" s="301">
        <v>59.019999999999996</v>
      </c>
      <c r="X49" s="142">
        <v>12.89</v>
      </c>
      <c r="Y49" s="142">
        <v>644.98</v>
      </c>
      <c r="Z49" s="301">
        <v>467.74</v>
      </c>
      <c r="AA49" s="142">
        <v>177.24</v>
      </c>
      <c r="AB49" s="301">
        <v>-4.3399999999999928</v>
      </c>
      <c r="AC49" s="301">
        <v>0</v>
      </c>
      <c r="AD49" s="301">
        <v>-4.3399999999999928</v>
      </c>
      <c r="AE49" s="415"/>
    </row>
    <row r="50" spans="1:31" s="25" customFormat="1" ht="12">
      <c r="A50" s="576" t="s">
        <v>21</v>
      </c>
      <c r="B50" s="304" t="s">
        <v>139</v>
      </c>
      <c r="C50" s="295">
        <v>9222.8000000000011</v>
      </c>
      <c r="D50" s="295">
        <v>6104.32</v>
      </c>
      <c r="E50" s="141">
        <v>1341.04</v>
      </c>
      <c r="F50" s="141">
        <v>1777.4400000000003</v>
      </c>
      <c r="G50" s="295">
        <v>19503.359999999993</v>
      </c>
      <c r="H50" s="295">
        <v>10196.840000000002</v>
      </c>
      <c r="I50" s="141">
        <v>3692.8599999999997</v>
      </c>
      <c r="J50" s="141">
        <v>5613.6600000000017</v>
      </c>
      <c r="K50" s="295">
        <v>0</v>
      </c>
      <c r="L50" s="295">
        <v>0</v>
      </c>
      <c r="M50" s="295">
        <v>0</v>
      </c>
      <c r="N50" s="295">
        <v>9222.8000000000011</v>
      </c>
      <c r="O50" s="295">
        <v>6104.32</v>
      </c>
      <c r="P50" s="141">
        <v>1341.04</v>
      </c>
      <c r="Q50" s="141">
        <v>1777.4400000000003</v>
      </c>
      <c r="R50" s="295">
        <v>19503.359999999993</v>
      </c>
      <c r="S50" s="295">
        <v>10196.840000000002</v>
      </c>
      <c r="T50" s="141">
        <v>3692.8599999999992</v>
      </c>
      <c r="U50" s="141">
        <v>5613.6600000000017</v>
      </c>
      <c r="V50" s="141">
        <v>7445.3600000000006</v>
      </c>
      <c r="W50" s="141">
        <v>5511.03</v>
      </c>
      <c r="X50" s="141">
        <v>1934.33</v>
      </c>
      <c r="Y50" s="141">
        <v>14469.980000000003</v>
      </c>
      <c r="Z50" s="141">
        <v>10790.130000000003</v>
      </c>
      <c r="AA50" s="141">
        <v>3679.85</v>
      </c>
      <c r="AB50" s="141">
        <v>-580.28000000000065</v>
      </c>
      <c r="AC50" s="141">
        <v>0</v>
      </c>
      <c r="AD50" s="141">
        <v>-580.28000000000065</v>
      </c>
      <c r="AE50" s="416"/>
    </row>
    <row r="51" spans="1:31" s="25" customFormat="1" ht="21">
      <c r="A51" s="576"/>
      <c r="B51" s="304" t="s">
        <v>269</v>
      </c>
      <c r="C51" s="295">
        <v>3626.4</v>
      </c>
      <c r="D51" s="295">
        <v>2187.6</v>
      </c>
      <c r="E51" s="141">
        <v>0</v>
      </c>
      <c r="F51" s="141">
        <v>1438.8000000000002</v>
      </c>
      <c r="G51" s="295">
        <v>8742.9599999999991</v>
      </c>
      <c r="H51" s="295">
        <v>4098.96</v>
      </c>
      <c r="I51" s="141">
        <v>0</v>
      </c>
      <c r="J51" s="141">
        <v>4644</v>
      </c>
      <c r="K51" s="295">
        <v>0</v>
      </c>
      <c r="L51" s="295">
        <v>0</v>
      </c>
      <c r="M51" s="295">
        <v>0</v>
      </c>
      <c r="N51" s="295">
        <v>3626.4</v>
      </c>
      <c r="O51" s="295">
        <v>2187.6</v>
      </c>
      <c r="P51" s="141">
        <v>0</v>
      </c>
      <c r="Q51" s="141">
        <v>1438.8000000000002</v>
      </c>
      <c r="R51" s="295">
        <v>8742.9599999999991</v>
      </c>
      <c r="S51" s="295">
        <v>4098.96</v>
      </c>
      <c r="T51" s="141">
        <v>0</v>
      </c>
      <c r="U51" s="141">
        <v>4644</v>
      </c>
      <c r="V51" s="141">
        <v>2187.6</v>
      </c>
      <c r="W51" s="141">
        <v>2146.14</v>
      </c>
      <c r="X51" s="141">
        <v>41.46</v>
      </c>
      <c r="Y51" s="141">
        <v>4140.42</v>
      </c>
      <c r="Z51" s="141">
        <v>4140.42</v>
      </c>
      <c r="AA51" s="141">
        <v>0</v>
      </c>
      <c r="AB51" s="141">
        <v>-41.46000000000015</v>
      </c>
      <c r="AC51" s="141">
        <v>0</v>
      </c>
      <c r="AD51" s="141">
        <v>-41.46000000000015</v>
      </c>
      <c r="AE51" s="416"/>
    </row>
    <row r="52" spans="1:31" s="23" customFormat="1" ht="12">
      <c r="A52" s="576"/>
      <c r="B52" s="176" t="s">
        <v>140</v>
      </c>
      <c r="C52" s="299">
        <v>3626.4</v>
      </c>
      <c r="D52" s="299">
        <v>2187.6</v>
      </c>
      <c r="E52" s="140">
        <v>0</v>
      </c>
      <c r="F52" s="140">
        <v>1438.8000000000002</v>
      </c>
      <c r="G52" s="299">
        <v>8742.9599999999991</v>
      </c>
      <c r="H52" s="299">
        <v>4098.96</v>
      </c>
      <c r="I52" s="140">
        <v>0</v>
      </c>
      <c r="J52" s="140">
        <v>4644</v>
      </c>
      <c r="K52" s="300">
        <v>0</v>
      </c>
      <c r="L52" s="300">
        <v>0</v>
      </c>
      <c r="M52" s="300">
        <v>0</v>
      </c>
      <c r="N52" s="299">
        <v>3626.4</v>
      </c>
      <c r="O52" s="299">
        <v>2187.6</v>
      </c>
      <c r="P52" s="140">
        <v>0</v>
      </c>
      <c r="Q52" s="140">
        <v>1438.8000000000002</v>
      </c>
      <c r="R52" s="299">
        <v>8742.9599999999991</v>
      </c>
      <c r="S52" s="299">
        <v>4098.96</v>
      </c>
      <c r="T52" s="140">
        <v>0</v>
      </c>
      <c r="U52" s="140">
        <v>4644</v>
      </c>
      <c r="V52" s="142">
        <v>2187.6</v>
      </c>
      <c r="W52" s="301">
        <v>2146.14</v>
      </c>
      <c r="X52" s="142">
        <v>41.46</v>
      </c>
      <c r="Y52" s="142">
        <v>4140.42</v>
      </c>
      <c r="Z52" s="301">
        <v>4140.42</v>
      </c>
      <c r="AA52" s="142">
        <v>0</v>
      </c>
      <c r="AB52" s="301">
        <v>-41.46000000000015</v>
      </c>
      <c r="AC52" s="301">
        <v>0</v>
      </c>
      <c r="AD52" s="301">
        <v>-41.46000000000015</v>
      </c>
      <c r="AE52" s="415"/>
    </row>
    <row r="53" spans="1:31" s="23" customFormat="1" ht="12">
      <c r="A53" s="576"/>
      <c r="B53" s="306" t="s">
        <v>142</v>
      </c>
      <c r="C53" s="299">
        <v>140.80000000000001</v>
      </c>
      <c r="D53" s="299">
        <v>86.64</v>
      </c>
      <c r="E53" s="140">
        <v>40.619999999999997</v>
      </c>
      <c r="F53" s="140">
        <v>13.540000000000013</v>
      </c>
      <c r="G53" s="299">
        <v>1486.08</v>
      </c>
      <c r="H53" s="299">
        <v>743.04</v>
      </c>
      <c r="I53" s="140">
        <v>557.28</v>
      </c>
      <c r="J53" s="140">
        <v>185.76</v>
      </c>
      <c r="K53" s="300">
        <v>0</v>
      </c>
      <c r="L53" s="300">
        <v>0</v>
      </c>
      <c r="M53" s="300">
        <v>0</v>
      </c>
      <c r="N53" s="299">
        <v>140.80000000000001</v>
      </c>
      <c r="O53" s="299">
        <v>86.64</v>
      </c>
      <c r="P53" s="140">
        <v>40.619999999999997</v>
      </c>
      <c r="Q53" s="140">
        <v>13.540000000000013</v>
      </c>
      <c r="R53" s="299">
        <v>1486.08</v>
      </c>
      <c r="S53" s="299">
        <v>743.04</v>
      </c>
      <c r="T53" s="140">
        <v>557.28</v>
      </c>
      <c r="U53" s="140">
        <v>185.76</v>
      </c>
      <c r="V53" s="142">
        <v>127.26</v>
      </c>
      <c r="W53" s="301">
        <v>81.06</v>
      </c>
      <c r="X53" s="142">
        <v>46.2</v>
      </c>
      <c r="Y53" s="142">
        <v>1307.7</v>
      </c>
      <c r="Z53" s="301">
        <v>748.62</v>
      </c>
      <c r="AA53" s="142">
        <v>559.08000000000004</v>
      </c>
      <c r="AB53" s="301">
        <v>-7.3800000000001091</v>
      </c>
      <c r="AC53" s="301">
        <v>0</v>
      </c>
      <c r="AD53" s="301">
        <v>-7.3800000000001091</v>
      </c>
      <c r="AE53" s="415"/>
    </row>
    <row r="54" spans="1:31" s="23" customFormat="1" ht="12">
      <c r="A54" s="576"/>
      <c r="B54" s="307" t="s">
        <v>143</v>
      </c>
      <c r="C54" s="299">
        <v>385</v>
      </c>
      <c r="D54" s="299">
        <v>308.47999999999996</v>
      </c>
      <c r="E54" s="140">
        <v>61.22</v>
      </c>
      <c r="F54" s="140">
        <v>15.30000000000004</v>
      </c>
      <c r="G54" s="299">
        <v>644.4</v>
      </c>
      <c r="H54" s="299">
        <v>429.6</v>
      </c>
      <c r="I54" s="140">
        <v>171.84</v>
      </c>
      <c r="J54" s="140">
        <v>42.959999999999951</v>
      </c>
      <c r="K54" s="300">
        <v>0</v>
      </c>
      <c r="L54" s="300">
        <v>0</v>
      </c>
      <c r="M54" s="300">
        <v>0</v>
      </c>
      <c r="N54" s="299">
        <v>385</v>
      </c>
      <c r="O54" s="299">
        <v>308.47999999999996</v>
      </c>
      <c r="P54" s="140">
        <v>61.22</v>
      </c>
      <c r="Q54" s="140">
        <v>15.30000000000004</v>
      </c>
      <c r="R54" s="299">
        <v>644.4</v>
      </c>
      <c r="S54" s="299">
        <v>429.6</v>
      </c>
      <c r="T54" s="140">
        <v>171.84</v>
      </c>
      <c r="U54" s="140">
        <v>42.959999999999951</v>
      </c>
      <c r="V54" s="142">
        <v>369.69999999999993</v>
      </c>
      <c r="W54" s="301">
        <v>286.94999999999993</v>
      </c>
      <c r="X54" s="142">
        <v>82.75</v>
      </c>
      <c r="Y54" s="142">
        <v>626.43000000000006</v>
      </c>
      <c r="Z54" s="301">
        <v>451.13</v>
      </c>
      <c r="AA54" s="142">
        <v>175.3</v>
      </c>
      <c r="AB54" s="301">
        <v>-24.989999999999988</v>
      </c>
      <c r="AC54" s="301">
        <v>0</v>
      </c>
      <c r="AD54" s="301">
        <v>-24.989999999999988</v>
      </c>
      <c r="AE54" s="415"/>
    </row>
    <row r="55" spans="1:31" s="23" customFormat="1" ht="12">
      <c r="A55" s="576"/>
      <c r="B55" s="307" t="s">
        <v>144</v>
      </c>
      <c r="C55" s="299">
        <v>1140.2</v>
      </c>
      <c r="D55" s="299">
        <v>913.6</v>
      </c>
      <c r="E55" s="140">
        <v>181.28</v>
      </c>
      <c r="F55" s="140">
        <v>45.320000000000022</v>
      </c>
      <c r="G55" s="299">
        <v>1830.72</v>
      </c>
      <c r="H55" s="299">
        <v>1220.48</v>
      </c>
      <c r="I55" s="140">
        <v>488.19</v>
      </c>
      <c r="J55" s="140">
        <v>122.05000000000001</v>
      </c>
      <c r="K55" s="300">
        <v>0</v>
      </c>
      <c r="L55" s="300">
        <v>0</v>
      </c>
      <c r="M55" s="300">
        <v>0</v>
      </c>
      <c r="N55" s="299">
        <v>1140.2</v>
      </c>
      <c r="O55" s="299">
        <v>913.6</v>
      </c>
      <c r="P55" s="140">
        <v>181.28</v>
      </c>
      <c r="Q55" s="140">
        <v>45.320000000000022</v>
      </c>
      <c r="R55" s="299">
        <v>1830.72</v>
      </c>
      <c r="S55" s="299">
        <v>1220.48</v>
      </c>
      <c r="T55" s="140">
        <v>488.19</v>
      </c>
      <c r="U55" s="140">
        <v>122.05000000000001</v>
      </c>
      <c r="V55" s="142">
        <v>1094.8800000000001</v>
      </c>
      <c r="W55" s="301">
        <v>771.97</v>
      </c>
      <c r="X55" s="142">
        <v>322.90999999999997</v>
      </c>
      <c r="Y55" s="142">
        <v>1861.89</v>
      </c>
      <c r="Z55" s="301">
        <v>1362.1100000000001</v>
      </c>
      <c r="AA55" s="142">
        <v>499.78</v>
      </c>
      <c r="AB55" s="301">
        <v>-153.21999999999997</v>
      </c>
      <c r="AC55" s="301">
        <v>0</v>
      </c>
      <c r="AD55" s="301">
        <v>-153.21999999999997</v>
      </c>
      <c r="AE55" s="415"/>
    </row>
    <row r="56" spans="1:31" s="23" customFormat="1" ht="12">
      <c r="A56" s="576"/>
      <c r="B56" s="307" t="s">
        <v>145</v>
      </c>
      <c r="C56" s="299">
        <v>1475.3999999999999</v>
      </c>
      <c r="D56" s="299">
        <v>889.07999999999993</v>
      </c>
      <c r="E56" s="140">
        <v>469.06</v>
      </c>
      <c r="F56" s="140">
        <v>117.26000000000002</v>
      </c>
      <c r="G56" s="299">
        <v>2667.1199999999994</v>
      </c>
      <c r="H56" s="299">
        <v>1288.32</v>
      </c>
      <c r="I56" s="140">
        <v>1103.04</v>
      </c>
      <c r="J56" s="140">
        <v>275.75999999999988</v>
      </c>
      <c r="K56" s="300">
        <v>0</v>
      </c>
      <c r="L56" s="300">
        <v>0</v>
      </c>
      <c r="M56" s="300">
        <v>0</v>
      </c>
      <c r="N56" s="299">
        <v>1475.3999999999999</v>
      </c>
      <c r="O56" s="299">
        <v>889.07999999999993</v>
      </c>
      <c r="P56" s="140">
        <v>469.05999999999995</v>
      </c>
      <c r="Q56" s="140">
        <v>117.26000000000002</v>
      </c>
      <c r="R56" s="299">
        <v>2667.1199999999994</v>
      </c>
      <c r="S56" s="299">
        <v>1288.32</v>
      </c>
      <c r="T56" s="140">
        <v>1103.0399999999995</v>
      </c>
      <c r="U56" s="140">
        <v>275.75999999999988</v>
      </c>
      <c r="V56" s="142">
        <v>1358.1399999999999</v>
      </c>
      <c r="W56" s="301">
        <v>805.67999999999984</v>
      </c>
      <c r="X56" s="142">
        <v>552.46</v>
      </c>
      <c r="Y56" s="142">
        <v>2443.5500000000002</v>
      </c>
      <c r="Z56" s="301">
        <v>1371.72</v>
      </c>
      <c r="AA56" s="142">
        <v>1071.83</v>
      </c>
      <c r="AB56" s="301">
        <v>-52.190000000000509</v>
      </c>
      <c r="AC56" s="301">
        <v>0</v>
      </c>
      <c r="AD56" s="301">
        <v>-52.190000000000509</v>
      </c>
      <c r="AE56" s="415"/>
    </row>
    <row r="57" spans="1:31" s="23" customFormat="1" ht="12">
      <c r="A57" s="576"/>
      <c r="B57" s="307" t="s">
        <v>146</v>
      </c>
      <c r="C57" s="299">
        <v>1246.4000000000001</v>
      </c>
      <c r="D57" s="299">
        <v>750.72</v>
      </c>
      <c r="E57" s="140">
        <v>396.54</v>
      </c>
      <c r="F57" s="140">
        <v>99.140000000000043</v>
      </c>
      <c r="G57" s="299">
        <v>2029.68</v>
      </c>
      <c r="H57" s="299">
        <v>1014.84</v>
      </c>
      <c r="I57" s="140">
        <v>811.87</v>
      </c>
      <c r="J57" s="140">
        <v>202.97000000000003</v>
      </c>
      <c r="K57" s="300">
        <v>0</v>
      </c>
      <c r="L57" s="300">
        <v>0</v>
      </c>
      <c r="M57" s="300">
        <v>0</v>
      </c>
      <c r="N57" s="299">
        <v>1246.4000000000001</v>
      </c>
      <c r="O57" s="299">
        <v>750.72</v>
      </c>
      <c r="P57" s="140">
        <v>396.54</v>
      </c>
      <c r="Q57" s="140">
        <v>99.140000000000043</v>
      </c>
      <c r="R57" s="299">
        <v>2029.68</v>
      </c>
      <c r="S57" s="299">
        <v>1014.84</v>
      </c>
      <c r="T57" s="140">
        <v>811.87</v>
      </c>
      <c r="U57" s="140">
        <v>202.97000000000003</v>
      </c>
      <c r="V57" s="142">
        <v>1147.26</v>
      </c>
      <c r="W57" s="301">
        <v>588.42000000000007</v>
      </c>
      <c r="X57" s="142">
        <v>558.83999999999992</v>
      </c>
      <c r="Y57" s="142">
        <v>1988.4399999999998</v>
      </c>
      <c r="Z57" s="301">
        <v>1177.1399999999999</v>
      </c>
      <c r="AA57" s="142">
        <v>811.3</v>
      </c>
      <c r="AB57" s="301">
        <v>-161.7299999999999</v>
      </c>
      <c r="AC57" s="301">
        <v>0</v>
      </c>
      <c r="AD57" s="301">
        <v>-161.7299999999999</v>
      </c>
      <c r="AE57" s="415"/>
    </row>
    <row r="58" spans="1:31" s="23" customFormat="1" ht="12">
      <c r="A58" s="576"/>
      <c r="B58" s="307" t="s">
        <v>147</v>
      </c>
      <c r="C58" s="299">
        <v>437</v>
      </c>
      <c r="D58" s="299">
        <v>350.08</v>
      </c>
      <c r="E58" s="140">
        <v>69.540000000000006</v>
      </c>
      <c r="F58" s="140">
        <v>17.38000000000001</v>
      </c>
      <c r="G58" s="299">
        <v>758.87999999999988</v>
      </c>
      <c r="H58" s="299">
        <v>505.92</v>
      </c>
      <c r="I58" s="140">
        <v>202.37</v>
      </c>
      <c r="J58" s="140">
        <v>50.589999999999975</v>
      </c>
      <c r="K58" s="300">
        <v>0</v>
      </c>
      <c r="L58" s="300">
        <v>0</v>
      </c>
      <c r="M58" s="300">
        <v>0</v>
      </c>
      <c r="N58" s="299">
        <v>437</v>
      </c>
      <c r="O58" s="299">
        <v>350.08</v>
      </c>
      <c r="P58" s="140">
        <v>69.540000000000006</v>
      </c>
      <c r="Q58" s="140">
        <v>17.38000000000001</v>
      </c>
      <c r="R58" s="299">
        <v>758.87999999999988</v>
      </c>
      <c r="S58" s="299">
        <v>505.92</v>
      </c>
      <c r="T58" s="140">
        <v>202.36999999999989</v>
      </c>
      <c r="U58" s="140">
        <v>50.589999999999975</v>
      </c>
      <c r="V58" s="142">
        <v>419.62</v>
      </c>
      <c r="W58" s="301">
        <v>277.05</v>
      </c>
      <c r="X58" s="142">
        <v>142.57</v>
      </c>
      <c r="Y58" s="142">
        <v>781.32</v>
      </c>
      <c r="Z58" s="301">
        <v>578.95000000000005</v>
      </c>
      <c r="AA58" s="142">
        <v>202.37</v>
      </c>
      <c r="AB58" s="301">
        <v>-73.029999999999973</v>
      </c>
      <c r="AC58" s="301">
        <v>0</v>
      </c>
      <c r="AD58" s="301">
        <v>-73.029999999999973</v>
      </c>
      <c r="AE58" s="415"/>
    </row>
    <row r="59" spans="1:31" s="23" customFormat="1" ht="12">
      <c r="A59" s="576"/>
      <c r="B59" s="307" t="s">
        <v>148</v>
      </c>
      <c r="C59" s="299">
        <v>507.2</v>
      </c>
      <c r="D59" s="299">
        <v>406.23999999999995</v>
      </c>
      <c r="E59" s="140">
        <v>80.77</v>
      </c>
      <c r="F59" s="140">
        <v>20.19000000000004</v>
      </c>
      <c r="G59" s="299">
        <v>853.92</v>
      </c>
      <c r="H59" s="299">
        <v>569.28</v>
      </c>
      <c r="I59" s="140">
        <v>227.71</v>
      </c>
      <c r="J59" s="140">
        <v>56.929999999999978</v>
      </c>
      <c r="K59" s="300">
        <v>0</v>
      </c>
      <c r="L59" s="300">
        <v>0</v>
      </c>
      <c r="M59" s="300">
        <v>0</v>
      </c>
      <c r="N59" s="299">
        <v>507.2</v>
      </c>
      <c r="O59" s="299">
        <v>406.23999999999995</v>
      </c>
      <c r="P59" s="140">
        <v>80.77</v>
      </c>
      <c r="Q59" s="140">
        <v>20.19000000000004</v>
      </c>
      <c r="R59" s="299">
        <v>853.92</v>
      </c>
      <c r="S59" s="299">
        <v>569.28</v>
      </c>
      <c r="T59" s="140">
        <v>227.71</v>
      </c>
      <c r="U59" s="140">
        <v>56.929999999999978</v>
      </c>
      <c r="V59" s="142">
        <v>487.00999999999993</v>
      </c>
      <c r="W59" s="301">
        <v>345.57999999999993</v>
      </c>
      <c r="X59" s="142">
        <v>141.43</v>
      </c>
      <c r="Y59" s="142">
        <v>857.78000000000009</v>
      </c>
      <c r="Z59" s="301">
        <v>629.94000000000005</v>
      </c>
      <c r="AA59" s="142">
        <v>227.84</v>
      </c>
      <c r="AB59" s="301">
        <v>-60.79000000000002</v>
      </c>
      <c r="AC59" s="301">
        <v>0</v>
      </c>
      <c r="AD59" s="301">
        <v>-60.79000000000002</v>
      </c>
      <c r="AE59" s="415"/>
    </row>
    <row r="60" spans="1:31" s="23" customFormat="1" ht="12">
      <c r="A60" s="576"/>
      <c r="B60" s="307" t="s">
        <v>149</v>
      </c>
      <c r="C60" s="299">
        <v>86</v>
      </c>
      <c r="D60" s="299">
        <v>68.919999999999987</v>
      </c>
      <c r="E60" s="140">
        <v>13.66</v>
      </c>
      <c r="F60" s="140">
        <v>3.4200000000000124</v>
      </c>
      <c r="G60" s="299">
        <v>160.80000000000001</v>
      </c>
      <c r="H60" s="299">
        <v>107.2</v>
      </c>
      <c r="I60" s="140">
        <v>42.88</v>
      </c>
      <c r="J60" s="140">
        <v>10.720000000000006</v>
      </c>
      <c r="K60" s="300">
        <v>0</v>
      </c>
      <c r="L60" s="300">
        <v>0</v>
      </c>
      <c r="M60" s="300">
        <v>0</v>
      </c>
      <c r="N60" s="299">
        <v>86</v>
      </c>
      <c r="O60" s="299">
        <v>68.919999999999987</v>
      </c>
      <c r="P60" s="140">
        <v>13.66</v>
      </c>
      <c r="Q60" s="140">
        <v>3.4200000000000124</v>
      </c>
      <c r="R60" s="299">
        <v>160.80000000000001</v>
      </c>
      <c r="S60" s="299">
        <v>107.2</v>
      </c>
      <c r="T60" s="140">
        <v>42.88</v>
      </c>
      <c r="U60" s="140">
        <v>10.720000000000006</v>
      </c>
      <c r="V60" s="142">
        <v>82.579999999999984</v>
      </c>
      <c r="W60" s="301">
        <v>68.579999999999984</v>
      </c>
      <c r="X60" s="142">
        <v>14</v>
      </c>
      <c r="Y60" s="142">
        <v>150.42000000000002</v>
      </c>
      <c r="Z60" s="301">
        <v>107.54</v>
      </c>
      <c r="AA60" s="142">
        <v>42.88</v>
      </c>
      <c r="AB60" s="301">
        <v>-0.33999999999999719</v>
      </c>
      <c r="AC60" s="301">
        <v>0</v>
      </c>
      <c r="AD60" s="301">
        <v>-0.33999999999999719</v>
      </c>
      <c r="AE60" s="415"/>
    </row>
    <row r="61" spans="1:31" s="23" customFormat="1" ht="12">
      <c r="A61" s="576"/>
      <c r="B61" s="307" t="s">
        <v>150</v>
      </c>
      <c r="C61" s="299">
        <v>178.39999999999998</v>
      </c>
      <c r="D61" s="299">
        <v>142.95999999999998</v>
      </c>
      <c r="E61" s="140">
        <v>28.35</v>
      </c>
      <c r="F61" s="140">
        <v>7.0899999999999963</v>
      </c>
      <c r="G61" s="299">
        <v>328.8</v>
      </c>
      <c r="H61" s="299">
        <v>219.2</v>
      </c>
      <c r="I61" s="140">
        <v>87.68</v>
      </c>
      <c r="J61" s="140">
        <v>21.920000000000016</v>
      </c>
      <c r="K61" s="300">
        <v>0</v>
      </c>
      <c r="L61" s="300">
        <v>0</v>
      </c>
      <c r="M61" s="300">
        <v>0</v>
      </c>
      <c r="N61" s="299">
        <v>178.39999999999998</v>
      </c>
      <c r="O61" s="299">
        <v>142.95999999999998</v>
      </c>
      <c r="P61" s="140">
        <v>28.35</v>
      </c>
      <c r="Q61" s="140">
        <v>7.0899999999999963</v>
      </c>
      <c r="R61" s="299">
        <v>328.8</v>
      </c>
      <c r="S61" s="299">
        <v>219.2</v>
      </c>
      <c r="T61" s="140">
        <v>87.68</v>
      </c>
      <c r="U61" s="140">
        <v>21.920000000000016</v>
      </c>
      <c r="V61" s="142">
        <v>171.30999999999997</v>
      </c>
      <c r="W61" s="301">
        <v>139.59999999999997</v>
      </c>
      <c r="X61" s="142">
        <v>31.71</v>
      </c>
      <c r="Y61" s="142">
        <v>312.02999999999997</v>
      </c>
      <c r="Z61" s="301">
        <v>222.56</v>
      </c>
      <c r="AA61" s="142">
        <v>89.47</v>
      </c>
      <c r="AB61" s="301">
        <v>-5.1500000000000057</v>
      </c>
      <c r="AC61" s="301">
        <v>0</v>
      </c>
      <c r="AD61" s="301">
        <v>-5.1500000000000057</v>
      </c>
      <c r="AE61" s="415"/>
    </row>
    <row r="62" spans="1:31" s="23" customFormat="1" ht="12">
      <c r="A62" s="576" t="s">
        <v>25</v>
      </c>
      <c r="B62" s="304" t="s">
        <v>151</v>
      </c>
      <c r="C62" s="299">
        <v>1297.0000000000002</v>
      </c>
      <c r="D62" s="299">
        <v>827.19999999999993</v>
      </c>
      <c r="E62" s="140">
        <v>185.20000000000002</v>
      </c>
      <c r="F62" s="140">
        <v>284.60000000000002</v>
      </c>
      <c r="G62" s="299">
        <v>8941.52</v>
      </c>
      <c r="H62" s="299">
        <v>4560.12</v>
      </c>
      <c r="I62" s="140">
        <v>1790.3400000000001</v>
      </c>
      <c r="J62" s="140">
        <v>2591.0600000000004</v>
      </c>
      <c r="K62" s="299">
        <v>0</v>
      </c>
      <c r="L62" s="299">
        <v>0</v>
      </c>
      <c r="M62" s="299">
        <v>0</v>
      </c>
      <c r="N62" s="299">
        <v>1297.0000000000002</v>
      </c>
      <c r="O62" s="299">
        <v>827.19999999999993</v>
      </c>
      <c r="P62" s="140">
        <v>185.20000000000002</v>
      </c>
      <c r="Q62" s="140">
        <v>284.60000000000002</v>
      </c>
      <c r="R62" s="299">
        <v>8941.52</v>
      </c>
      <c r="S62" s="299">
        <v>4560.12</v>
      </c>
      <c r="T62" s="140">
        <v>1790.3400000000001</v>
      </c>
      <c r="U62" s="140">
        <v>2591.0600000000004</v>
      </c>
      <c r="V62" s="140">
        <v>1012.4000000000001</v>
      </c>
      <c r="W62" s="140">
        <v>723.67000000000007</v>
      </c>
      <c r="X62" s="140">
        <v>288.72999999999996</v>
      </c>
      <c r="Y62" s="140">
        <v>6429.0300000000007</v>
      </c>
      <c r="Z62" s="140">
        <v>4663.6500000000005</v>
      </c>
      <c r="AA62" s="140">
        <v>1765.38</v>
      </c>
      <c r="AB62" s="140">
        <v>-78.570000000000007</v>
      </c>
      <c r="AC62" s="140">
        <v>0</v>
      </c>
      <c r="AD62" s="140">
        <v>-78.570000000000007</v>
      </c>
      <c r="AE62" s="415"/>
    </row>
    <row r="63" spans="1:31" s="25" customFormat="1" ht="21">
      <c r="A63" s="576"/>
      <c r="B63" s="304" t="s">
        <v>270</v>
      </c>
      <c r="C63" s="295">
        <v>566.4</v>
      </c>
      <c r="D63" s="295">
        <v>346.08</v>
      </c>
      <c r="E63" s="141">
        <v>7.13</v>
      </c>
      <c r="F63" s="141">
        <v>213.19</v>
      </c>
      <c r="G63" s="295">
        <v>3750.8</v>
      </c>
      <c r="H63" s="295">
        <v>1795.56</v>
      </c>
      <c r="I63" s="141">
        <v>58.180000000000007</v>
      </c>
      <c r="J63" s="141">
        <v>1897.06</v>
      </c>
      <c r="K63" s="295">
        <v>0</v>
      </c>
      <c r="L63" s="295">
        <v>0</v>
      </c>
      <c r="M63" s="295">
        <v>0</v>
      </c>
      <c r="N63" s="295">
        <v>566.4</v>
      </c>
      <c r="O63" s="295">
        <v>346.08</v>
      </c>
      <c r="P63" s="141">
        <v>7.129999999999999</v>
      </c>
      <c r="Q63" s="141">
        <v>213.19</v>
      </c>
      <c r="R63" s="295">
        <v>3750.8</v>
      </c>
      <c r="S63" s="295">
        <v>1795.56</v>
      </c>
      <c r="T63" s="141">
        <v>58.179999999999993</v>
      </c>
      <c r="U63" s="141">
        <v>1897.06</v>
      </c>
      <c r="V63" s="141">
        <v>353.21</v>
      </c>
      <c r="W63" s="141">
        <v>340.10999999999996</v>
      </c>
      <c r="X63" s="141">
        <v>13.1</v>
      </c>
      <c r="Y63" s="141">
        <v>1860.95</v>
      </c>
      <c r="Z63" s="141">
        <v>1801.5300000000002</v>
      </c>
      <c r="AA63" s="141">
        <v>59.42</v>
      </c>
      <c r="AB63" s="141">
        <v>-7.2099999999999955</v>
      </c>
      <c r="AC63" s="141">
        <v>0</v>
      </c>
      <c r="AD63" s="141">
        <v>-7.2099999999999955</v>
      </c>
      <c r="AE63" s="416"/>
    </row>
    <row r="64" spans="1:31" s="23" customFormat="1" ht="11.25">
      <c r="A64" s="576"/>
      <c r="B64" s="176" t="s">
        <v>152</v>
      </c>
      <c r="C64" s="299">
        <v>521.79999999999995</v>
      </c>
      <c r="D64" s="299">
        <v>319.32</v>
      </c>
      <c r="E64" s="140">
        <v>0</v>
      </c>
      <c r="F64" s="140">
        <v>202.48</v>
      </c>
      <c r="G64" s="299">
        <v>3459.92</v>
      </c>
      <c r="H64" s="299">
        <v>1650.12</v>
      </c>
      <c r="I64" s="140">
        <v>0</v>
      </c>
      <c r="J64" s="140">
        <v>1809.8</v>
      </c>
      <c r="K64" s="300">
        <v>0</v>
      </c>
      <c r="L64" s="300">
        <v>0</v>
      </c>
      <c r="M64" s="300">
        <v>0</v>
      </c>
      <c r="N64" s="299">
        <v>521.79999999999995</v>
      </c>
      <c r="O64" s="299">
        <v>319.32</v>
      </c>
      <c r="P64" s="140">
        <v>0</v>
      </c>
      <c r="Q64" s="140">
        <v>202.48</v>
      </c>
      <c r="R64" s="299">
        <v>3459.92</v>
      </c>
      <c r="S64" s="299">
        <v>1650.12</v>
      </c>
      <c r="T64" s="140">
        <v>0</v>
      </c>
      <c r="U64" s="140">
        <v>1809.8</v>
      </c>
      <c r="V64" s="142">
        <v>319.32</v>
      </c>
      <c r="W64" s="301">
        <v>319.32</v>
      </c>
      <c r="X64" s="142">
        <v>0</v>
      </c>
      <c r="Y64" s="142">
        <v>1650.1200000000001</v>
      </c>
      <c r="Z64" s="301">
        <v>1650.1200000000001</v>
      </c>
      <c r="AA64" s="142">
        <v>0</v>
      </c>
      <c r="AB64" s="301">
        <v>0</v>
      </c>
      <c r="AC64" s="301">
        <v>0</v>
      </c>
      <c r="AD64" s="301">
        <v>0</v>
      </c>
      <c r="AE64" s="296"/>
    </row>
    <row r="65" spans="1:31" s="23" customFormat="1" ht="12">
      <c r="A65" s="576"/>
      <c r="B65" s="176" t="s">
        <v>153</v>
      </c>
      <c r="C65" s="299">
        <v>35.200000000000003</v>
      </c>
      <c r="D65" s="299">
        <v>21.12</v>
      </c>
      <c r="E65" s="140">
        <v>5.63</v>
      </c>
      <c r="F65" s="140">
        <v>8.4500000000000028</v>
      </c>
      <c r="G65" s="299">
        <v>220.08</v>
      </c>
      <c r="H65" s="299">
        <v>110.04</v>
      </c>
      <c r="I65" s="140">
        <v>44.02</v>
      </c>
      <c r="J65" s="140">
        <v>66.02000000000001</v>
      </c>
      <c r="K65" s="300">
        <v>0</v>
      </c>
      <c r="L65" s="300">
        <v>0</v>
      </c>
      <c r="M65" s="300">
        <v>0</v>
      </c>
      <c r="N65" s="299">
        <v>35.200000000000003</v>
      </c>
      <c r="O65" s="299">
        <v>21.12</v>
      </c>
      <c r="P65" s="140">
        <v>5.629999999999999</v>
      </c>
      <c r="Q65" s="140">
        <v>8.4500000000000028</v>
      </c>
      <c r="R65" s="299">
        <v>220.08</v>
      </c>
      <c r="S65" s="299">
        <v>110.04</v>
      </c>
      <c r="T65" s="140">
        <v>44.019999999999996</v>
      </c>
      <c r="U65" s="140">
        <v>66.02000000000001</v>
      </c>
      <c r="V65" s="142">
        <v>26.75</v>
      </c>
      <c r="W65" s="301">
        <v>15.65</v>
      </c>
      <c r="X65" s="142">
        <v>11.1</v>
      </c>
      <c r="Y65" s="142">
        <v>160.76999999999998</v>
      </c>
      <c r="Z65" s="301">
        <v>115.50999999999999</v>
      </c>
      <c r="AA65" s="142">
        <v>45.26</v>
      </c>
      <c r="AB65" s="301">
        <v>-6.7099999999999937</v>
      </c>
      <c r="AC65" s="301">
        <v>0</v>
      </c>
      <c r="AD65" s="301">
        <v>-6.7099999999999937</v>
      </c>
      <c r="AE65" s="415"/>
    </row>
    <row r="66" spans="1:31" s="23" customFormat="1" ht="12">
      <c r="A66" s="576"/>
      <c r="B66" s="176" t="s">
        <v>154</v>
      </c>
      <c r="C66" s="299">
        <v>9.4</v>
      </c>
      <c r="D66" s="299">
        <v>5.64</v>
      </c>
      <c r="E66" s="140">
        <v>1.5</v>
      </c>
      <c r="F66" s="140">
        <v>2.2600000000000007</v>
      </c>
      <c r="G66" s="299">
        <v>70.8</v>
      </c>
      <c r="H66" s="299">
        <v>35.4</v>
      </c>
      <c r="I66" s="140">
        <v>14.16</v>
      </c>
      <c r="J66" s="140">
        <v>21.24</v>
      </c>
      <c r="K66" s="300">
        <v>0</v>
      </c>
      <c r="L66" s="300">
        <v>0</v>
      </c>
      <c r="M66" s="300">
        <v>0</v>
      </c>
      <c r="N66" s="299">
        <v>9.4</v>
      </c>
      <c r="O66" s="299">
        <v>5.64</v>
      </c>
      <c r="P66" s="140">
        <v>1.5</v>
      </c>
      <c r="Q66" s="140">
        <v>2.2600000000000007</v>
      </c>
      <c r="R66" s="299">
        <v>70.8</v>
      </c>
      <c r="S66" s="299">
        <v>35.4</v>
      </c>
      <c r="T66" s="140">
        <v>14.16</v>
      </c>
      <c r="U66" s="140">
        <v>21.24</v>
      </c>
      <c r="V66" s="142">
        <v>7.14</v>
      </c>
      <c r="W66" s="301">
        <v>5.14</v>
      </c>
      <c r="X66" s="142">
        <v>2</v>
      </c>
      <c r="Y66" s="142">
        <v>50.06</v>
      </c>
      <c r="Z66" s="301">
        <v>35.9</v>
      </c>
      <c r="AA66" s="142">
        <v>14.16</v>
      </c>
      <c r="AB66" s="301">
        <v>-0.50000000000000178</v>
      </c>
      <c r="AC66" s="301">
        <v>0</v>
      </c>
      <c r="AD66" s="301">
        <v>-0.50000000000000178</v>
      </c>
      <c r="AE66" s="415"/>
    </row>
    <row r="67" spans="1:31" s="23" customFormat="1" ht="12">
      <c r="A67" s="576"/>
      <c r="B67" s="306" t="s">
        <v>156</v>
      </c>
      <c r="C67" s="299">
        <v>170.8</v>
      </c>
      <c r="D67" s="299">
        <v>104.16</v>
      </c>
      <c r="E67" s="140">
        <v>46.65</v>
      </c>
      <c r="F67" s="140">
        <v>19.990000000000002</v>
      </c>
      <c r="G67" s="299">
        <v>1175.76</v>
      </c>
      <c r="H67" s="299">
        <v>587.88</v>
      </c>
      <c r="I67" s="140">
        <v>411.52</v>
      </c>
      <c r="J67" s="140">
        <v>176.36</v>
      </c>
      <c r="K67" s="300">
        <v>0</v>
      </c>
      <c r="L67" s="300">
        <v>0</v>
      </c>
      <c r="M67" s="300">
        <v>0</v>
      </c>
      <c r="N67" s="299">
        <v>170.8</v>
      </c>
      <c r="O67" s="299">
        <v>104.16</v>
      </c>
      <c r="P67" s="140">
        <v>46.650000000000013</v>
      </c>
      <c r="Q67" s="140">
        <v>19.990000000000002</v>
      </c>
      <c r="R67" s="299">
        <v>1175.76</v>
      </c>
      <c r="S67" s="299">
        <v>587.88</v>
      </c>
      <c r="T67" s="140">
        <v>411.52</v>
      </c>
      <c r="U67" s="140">
        <v>176.36</v>
      </c>
      <c r="V67" s="142">
        <v>150.81</v>
      </c>
      <c r="W67" s="301">
        <v>89.890000000000015</v>
      </c>
      <c r="X67" s="142">
        <v>60.92</v>
      </c>
      <c r="Y67" s="142">
        <v>1014.67</v>
      </c>
      <c r="Z67" s="301">
        <v>602.15</v>
      </c>
      <c r="AA67" s="142">
        <v>412.52</v>
      </c>
      <c r="AB67" s="301">
        <v>-15.270000000000003</v>
      </c>
      <c r="AC67" s="301">
        <v>0</v>
      </c>
      <c r="AD67" s="301">
        <v>-15.270000000000003</v>
      </c>
      <c r="AE67" s="415"/>
    </row>
    <row r="68" spans="1:31" s="23" customFormat="1" ht="12">
      <c r="A68" s="576"/>
      <c r="B68" s="307" t="s">
        <v>157</v>
      </c>
      <c r="C68" s="299">
        <v>175.4</v>
      </c>
      <c r="D68" s="299">
        <v>141.04</v>
      </c>
      <c r="E68" s="140">
        <v>27.49</v>
      </c>
      <c r="F68" s="140">
        <v>6.8700000000000152</v>
      </c>
      <c r="G68" s="299">
        <v>1015.2</v>
      </c>
      <c r="H68" s="299">
        <v>676.8</v>
      </c>
      <c r="I68" s="140">
        <v>270.72000000000003</v>
      </c>
      <c r="J68" s="140">
        <v>67.680000000000064</v>
      </c>
      <c r="K68" s="300">
        <v>0</v>
      </c>
      <c r="L68" s="300">
        <v>0</v>
      </c>
      <c r="M68" s="300">
        <v>0</v>
      </c>
      <c r="N68" s="299">
        <v>175.4</v>
      </c>
      <c r="O68" s="299">
        <v>141.04</v>
      </c>
      <c r="P68" s="140">
        <v>27.49</v>
      </c>
      <c r="Q68" s="140">
        <v>6.8700000000000152</v>
      </c>
      <c r="R68" s="299">
        <v>1015.2</v>
      </c>
      <c r="S68" s="299">
        <v>676.8</v>
      </c>
      <c r="T68" s="140">
        <v>270.72000000000003</v>
      </c>
      <c r="U68" s="140">
        <v>67.680000000000064</v>
      </c>
      <c r="V68" s="142">
        <v>168.52999999999997</v>
      </c>
      <c r="W68" s="301">
        <v>102.19999999999999</v>
      </c>
      <c r="X68" s="142">
        <v>66.33</v>
      </c>
      <c r="Y68" s="142">
        <v>987.13</v>
      </c>
      <c r="Z68" s="301">
        <v>715.64</v>
      </c>
      <c r="AA68" s="142">
        <v>271.49</v>
      </c>
      <c r="AB68" s="301">
        <v>-39.610000000000014</v>
      </c>
      <c r="AC68" s="301">
        <v>0</v>
      </c>
      <c r="AD68" s="301">
        <v>-39.610000000000014</v>
      </c>
      <c r="AE68" s="415"/>
    </row>
    <row r="69" spans="1:31" s="23" customFormat="1" ht="12">
      <c r="A69" s="576"/>
      <c r="B69" s="306" t="s">
        <v>158</v>
      </c>
      <c r="C69" s="299">
        <v>98.199999999999989</v>
      </c>
      <c r="D69" s="299">
        <v>60.36</v>
      </c>
      <c r="E69" s="140">
        <v>26.49</v>
      </c>
      <c r="F69" s="140">
        <v>11.349999999999998</v>
      </c>
      <c r="G69" s="299">
        <v>836.40000000000009</v>
      </c>
      <c r="H69" s="299">
        <v>418.2</v>
      </c>
      <c r="I69" s="140">
        <v>292.74</v>
      </c>
      <c r="J69" s="140">
        <v>125.45999999999998</v>
      </c>
      <c r="K69" s="300">
        <v>0</v>
      </c>
      <c r="L69" s="300">
        <v>0</v>
      </c>
      <c r="M69" s="300">
        <v>0</v>
      </c>
      <c r="N69" s="299">
        <v>98.199999999999989</v>
      </c>
      <c r="O69" s="299">
        <v>60.36</v>
      </c>
      <c r="P69" s="140">
        <v>26.489999999999991</v>
      </c>
      <c r="Q69" s="140">
        <v>11.349999999999998</v>
      </c>
      <c r="R69" s="299">
        <v>836.40000000000009</v>
      </c>
      <c r="S69" s="299">
        <v>418.2</v>
      </c>
      <c r="T69" s="140">
        <v>292.74000000000012</v>
      </c>
      <c r="U69" s="140">
        <v>125.45999999999998</v>
      </c>
      <c r="V69" s="142">
        <v>86.85</v>
      </c>
      <c r="W69" s="301">
        <v>41.8</v>
      </c>
      <c r="X69" s="142">
        <v>45.05</v>
      </c>
      <c r="Y69" s="142">
        <v>731.26</v>
      </c>
      <c r="Z69" s="301">
        <v>436.76</v>
      </c>
      <c r="AA69" s="142">
        <v>294.5</v>
      </c>
      <c r="AB69" s="301">
        <v>-20.319999999999887</v>
      </c>
      <c r="AC69" s="301">
        <v>0</v>
      </c>
      <c r="AD69" s="301">
        <v>-20.319999999999887</v>
      </c>
      <c r="AE69" s="415"/>
    </row>
    <row r="70" spans="1:31" s="23" customFormat="1" ht="12">
      <c r="A70" s="576"/>
      <c r="B70" s="306" t="s">
        <v>159</v>
      </c>
      <c r="C70" s="299">
        <v>73.400000000000006</v>
      </c>
      <c r="D70" s="299">
        <v>45.24</v>
      </c>
      <c r="E70" s="140">
        <v>19.71</v>
      </c>
      <c r="F70" s="140">
        <v>8.4500000000000028</v>
      </c>
      <c r="G70" s="299">
        <v>612.96</v>
      </c>
      <c r="H70" s="299">
        <v>306.48</v>
      </c>
      <c r="I70" s="140">
        <v>214.54</v>
      </c>
      <c r="J70" s="140">
        <v>91.940000000000026</v>
      </c>
      <c r="K70" s="300">
        <v>0</v>
      </c>
      <c r="L70" s="300">
        <v>0</v>
      </c>
      <c r="M70" s="300">
        <v>0</v>
      </c>
      <c r="N70" s="299">
        <v>73.400000000000006</v>
      </c>
      <c r="O70" s="299">
        <v>45.24</v>
      </c>
      <c r="P70" s="140">
        <v>19.71</v>
      </c>
      <c r="Q70" s="140">
        <v>8.4500000000000028</v>
      </c>
      <c r="R70" s="299">
        <v>612.96</v>
      </c>
      <c r="S70" s="299">
        <v>306.48</v>
      </c>
      <c r="T70" s="140">
        <v>214.54</v>
      </c>
      <c r="U70" s="140">
        <v>91.940000000000026</v>
      </c>
      <c r="V70" s="142">
        <v>64.95</v>
      </c>
      <c r="W70" s="301">
        <v>41.45</v>
      </c>
      <c r="X70" s="142">
        <v>23.5</v>
      </c>
      <c r="Y70" s="142">
        <v>524.97</v>
      </c>
      <c r="Z70" s="301">
        <v>310.27</v>
      </c>
      <c r="AA70" s="142">
        <v>214.7</v>
      </c>
      <c r="AB70" s="301">
        <v>-3.949999999999978</v>
      </c>
      <c r="AC70" s="301">
        <v>0</v>
      </c>
      <c r="AD70" s="301">
        <v>-3.949999999999978</v>
      </c>
      <c r="AE70" s="415"/>
    </row>
    <row r="71" spans="1:31" s="23" customFormat="1" ht="12">
      <c r="A71" s="576"/>
      <c r="B71" s="306" t="s">
        <v>160</v>
      </c>
      <c r="C71" s="299">
        <v>51.400000000000006</v>
      </c>
      <c r="D71" s="299">
        <v>32.04</v>
      </c>
      <c r="E71" s="140">
        <v>13.55</v>
      </c>
      <c r="F71" s="140">
        <v>5.8099999999999987</v>
      </c>
      <c r="G71" s="299">
        <v>575.04</v>
      </c>
      <c r="H71" s="299">
        <v>287.52</v>
      </c>
      <c r="I71" s="140">
        <v>201.26</v>
      </c>
      <c r="J71" s="140">
        <v>86.259999999999991</v>
      </c>
      <c r="K71" s="300">
        <v>0</v>
      </c>
      <c r="L71" s="300">
        <v>0</v>
      </c>
      <c r="M71" s="300">
        <v>0</v>
      </c>
      <c r="N71" s="299">
        <v>51.400000000000006</v>
      </c>
      <c r="O71" s="299">
        <v>32.04</v>
      </c>
      <c r="P71" s="140">
        <v>13.550000000000008</v>
      </c>
      <c r="Q71" s="140">
        <v>5.8099999999999987</v>
      </c>
      <c r="R71" s="299">
        <v>575.04</v>
      </c>
      <c r="S71" s="299">
        <v>287.52</v>
      </c>
      <c r="T71" s="140">
        <v>201.26</v>
      </c>
      <c r="U71" s="140">
        <v>86.259999999999991</v>
      </c>
      <c r="V71" s="142">
        <v>45.59</v>
      </c>
      <c r="W71" s="301">
        <v>31.110000000000007</v>
      </c>
      <c r="X71" s="142">
        <v>14.48</v>
      </c>
      <c r="Y71" s="142">
        <v>496.45</v>
      </c>
      <c r="Z71" s="301">
        <v>288.45</v>
      </c>
      <c r="AA71" s="142">
        <v>208</v>
      </c>
      <c r="AB71" s="301">
        <v>-7.6700000000000266</v>
      </c>
      <c r="AC71" s="301">
        <v>0</v>
      </c>
      <c r="AD71" s="301">
        <v>-7.6700000000000266</v>
      </c>
      <c r="AE71" s="415"/>
    </row>
    <row r="72" spans="1:31" s="23" customFormat="1" ht="11.25">
      <c r="A72" s="576"/>
      <c r="B72" s="306" t="s">
        <v>161</v>
      </c>
      <c r="C72" s="299">
        <v>161.4</v>
      </c>
      <c r="D72" s="299">
        <v>98.28</v>
      </c>
      <c r="E72" s="140">
        <v>44.18</v>
      </c>
      <c r="F72" s="140">
        <v>18.940000000000005</v>
      </c>
      <c r="G72" s="299">
        <v>975.3599999999999</v>
      </c>
      <c r="H72" s="299">
        <v>487.68</v>
      </c>
      <c r="I72" s="140">
        <v>341.38</v>
      </c>
      <c r="J72" s="140">
        <v>146.30000000000001</v>
      </c>
      <c r="K72" s="300">
        <v>0</v>
      </c>
      <c r="L72" s="300">
        <v>0</v>
      </c>
      <c r="M72" s="300">
        <v>0</v>
      </c>
      <c r="N72" s="299">
        <v>161.4</v>
      </c>
      <c r="O72" s="299">
        <v>98.28</v>
      </c>
      <c r="P72" s="140">
        <v>44.18</v>
      </c>
      <c r="Q72" s="140">
        <v>18.940000000000005</v>
      </c>
      <c r="R72" s="299">
        <v>975.3599999999999</v>
      </c>
      <c r="S72" s="299">
        <v>487.68</v>
      </c>
      <c r="T72" s="140">
        <v>341.37999999999988</v>
      </c>
      <c r="U72" s="140">
        <v>146.30000000000001</v>
      </c>
      <c r="V72" s="142">
        <v>142.46</v>
      </c>
      <c r="W72" s="301">
        <v>77.110000000000014</v>
      </c>
      <c r="X72" s="142">
        <v>65.349999999999994</v>
      </c>
      <c r="Y72" s="142">
        <v>813.6</v>
      </c>
      <c r="Z72" s="301">
        <v>508.85</v>
      </c>
      <c r="AA72" s="142">
        <v>304.75</v>
      </c>
      <c r="AB72" s="301">
        <v>15.459999999999894</v>
      </c>
      <c r="AC72" s="301">
        <v>0</v>
      </c>
      <c r="AD72" s="301">
        <v>15.459999999999894</v>
      </c>
      <c r="AE72" s="296"/>
    </row>
    <row r="73" spans="1:31" s="23" customFormat="1" ht="15" customHeight="1">
      <c r="A73" s="576" t="s">
        <v>28</v>
      </c>
      <c r="B73" s="304" t="s">
        <v>162</v>
      </c>
      <c r="C73" s="295">
        <v>2353.1999999999998</v>
      </c>
      <c r="D73" s="295">
        <v>1486.72</v>
      </c>
      <c r="E73" s="295">
        <v>338.38</v>
      </c>
      <c r="F73" s="295">
        <v>528.10000000000014</v>
      </c>
      <c r="G73" s="295">
        <v>10331.6</v>
      </c>
      <c r="H73" s="295">
        <v>5115.2000000000007</v>
      </c>
      <c r="I73" s="295">
        <v>1928.33</v>
      </c>
      <c r="J73" s="295">
        <v>3288.07</v>
      </c>
      <c r="K73" s="295">
        <v>0</v>
      </c>
      <c r="L73" s="295">
        <v>0</v>
      </c>
      <c r="M73" s="295">
        <v>0</v>
      </c>
      <c r="N73" s="295">
        <v>2353.1999999999998</v>
      </c>
      <c r="O73" s="295">
        <v>1486.72</v>
      </c>
      <c r="P73" s="295">
        <v>338.38</v>
      </c>
      <c r="Q73" s="295">
        <v>528.10000000000014</v>
      </c>
      <c r="R73" s="295">
        <v>10331.6</v>
      </c>
      <c r="S73" s="295">
        <v>5115.2000000000007</v>
      </c>
      <c r="T73" s="295">
        <v>1928.3300000000002</v>
      </c>
      <c r="U73" s="295">
        <v>3288.07</v>
      </c>
      <c r="V73" s="295">
        <v>1825.1000000000001</v>
      </c>
      <c r="W73" s="295">
        <v>1389.98</v>
      </c>
      <c r="X73" s="295">
        <v>435.12</v>
      </c>
      <c r="Y73" s="295">
        <v>7152.07</v>
      </c>
      <c r="Z73" s="295">
        <v>5211.9399999999996</v>
      </c>
      <c r="AA73" s="295">
        <v>1940.13</v>
      </c>
      <c r="AB73" s="295">
        <v>-108.53999999999991</v>
      </c>
      <c r="AC73" s="295">
        <v>0</v>
      </c>
      <c r="AD73" s="295">
        <v>-108.53999999999991</v>
      </c>
      <c r="AE73" s="415"/>
    </row>
    <row r="74" spans="1:31" s="25" customFormat="1" ht="21">
      <c r="A74" s="576"/>
      <c r="B74" s="304" t="s">
        <v>271</v>
      </c>
      <c r="C74" s="295">
        <v>1064.4000000000001</v>
      </c>
      <c r="D74" s="295">
        <v>646.31999999999994</v>
      </c>
      <c r="E74" s="295">
        <v>0</v>
      </c>
      <c r="F74" s="295">
        <v>418.08000000000004</v>
      </c>
      <c r="G74" s="295">
        <v>4853.3600000000006</v>
      </c>
      <c r="H74" s="295">
        <v>2317.92</v>
      </c>
      <c r="I74" s="295">
        <v>0</v>
      </c>
      <c r="J74" s="295">
        <v>2535.44</v>
      </c>
      <c r="K74" s="295">
        <v>0</v>
      </c>
      <c r="L74" s="295">
        <v>0</v>
      </c>
      <c r="M74" s="295">
        <v>0</v>
      </c>
      <c r="N74" s="295">
        <v>1064.4000000000001</v>
      </c>
      <c r="O74" s="295">
        <v>646.31999999999994</v>
      </c>
      <c r="P74" s="295">
        <v>0</v>
      </c>
      <c r="Q74" s="295">
        <v>418.08000000000004</v>
      </c>
      <c r="R74" s="295">
        <v>4853.3600000000006</v>
      </c>
      <c r="S74" s="295">
        <v>2317.92</v>
      </c>
      <c r="T74" s="295">
        <v>0</v>
      </c>
      <c r="U74" s="295">
        <v>2535.44</v>
      </c>
      <c r="V74" s="295">
        <v>646.31999999999994</v>
      </c>
      <c r="W74" s="295">
        <v>646.31999999999994</v>
      </c>
      <c r="X74" s="295">
        <v>0</v>
      </c>
      <c r="Y74" s="295">
        <v>2317.92</v>
      </c>
      <c r="Z74" s="295">
        <v>2317.92</v>
      </c>
      <c r="AA74" s="295">
        <v>0</v>
      </c>
      <c r="AB74" s="295">
        <v>0</v>
      </c>
      <c r="AC74" s="295">
        <v>0</v>
      </c>
      <c r="AD74" s="295">
        <v>0</v>
      </c>
      <c r="AE74" s="297"/>
    </row>
    <row r="75" spans="1:31" s="23" customFormat="1" ht="11.25">
      <c r="A75" s="576"/>
      <c r="B75" s="176" t="s">
        <v>163</v>
      </c>
      <c r="C75" s="299">
        <v>1064.4000000000001</v>
      </c>
      <c r="D75" s="299">
        <v>646.31999999999994</v>
      </c>
      <c r="E75" s="140">
        <v>0</v>
      </c>
      <c r="F75" s="140">
        <v>418.08000000000004</v>
      </c>
      <c r="G75" s="299">
        <v>4853.3600000000006</v>
      </c>
      <c r="H75" s="299">
        <v>2317.92</v>
      </c>
      <c r="I75" s="140">
        <v>0</v>
      </c>
      <c r="J75" s="140">
        <v>2535.44</v>
      </c>
      <c r="K75" s="300">
        <v>0</v>
      </c>
      <c r="L75" s="300">
        <v>0</v>
      </c>
      <c r="M75" s="300">
        <v>0</v>
      </c>
      <c r="N75" s="299">
        <v>1064.4000000000001</v>
      </c>
      <c r="O75" s="299">
        <v>646.31999999999994</v>
      </c>
      <c r="P75" s="140">
        <v>0</v>
      </c>
      <c r="Q75" s="140">
        <v>418.08000000000004</v>
      </c>
      <c r="R75" s="299">
        <v>4853.3600000000006</v>
      </c>
      <c r="S75" s="299">
        <v>2317.92</v>
      </c>
      <c r="T75" s="140">
        <v>0</v>
      </c>
      <c r="U75" s="140">
        <v>2535.44</v>
      </c>
      <c r="V75" s="142">
        <v>646.31999999999994</v>
      </c>
      <c r="W75" s="301">
        <v>646.31999999999994</v>
      </c>
      <c r="X75" s="142">
        <v>0</v>
      </c>
      <c r="Y75" s="142">
        <v>2317.92</v>
      </c>
      <c r="Z75" s="301">
        <v>2317.92</v>
      </c>
      <c r="AA75" s="142">
        <v>0</v>
      </c>
      <c r="AB75" s="301">
        <v>0</v>
      </c>
      <c r="AC75" s="301">
        <v>0</v>
      </c>
      <c r="AD75" s="301">
        <v>0</v>
      </c>
      <c r="AE75" s="296"/>
    </row>
    <row r="76" spans="1:31" s="23" customFormat="1" ht="11.25">
      <c r="A76" s="576"/>
      <c r="B76" s="176" t="s">
        <v>338</v>
      </c>
      <c r="C76" s="299">
        <v>0</v>
      </c>
      <c r="D76" s="299">
        <v>0</v>
      </c>
      <c r="E76" s="140">
        <v>0</v>
      </c>
      <c r="F76" s="140">
        <v>0</v>
      </c>
      <c r="G76" s="299">
        <v>0</v>
      </c>
      <c r="H76" s="299">
        <v>0</v>
      </c>
      <c r="I76" s="140">
        <v>0</v>
      </c>
      <c r="J76" s="140">
        <v>0</v>
      </c>
      <c r="K76" s="300">
        <v>0</v>
      </c>
      <c r="L76" s="300">
        <v>0</v>
      </c>
      <c r="M76" s="300"/>
      <c r="N76" s="299">
        <v>0</v>
      </c>
      <c r="O76" s="299">
        <v>0</v>
      </c>
      <c r="P76" s="140">
        <v>0</v>
      </c>
      <c r="Q76" s="140">
        <v>0</v>
      </c>
      <c r="R76" s="299">
        <v>0</v>
      </c>
      <c r="S76" s="299">
        <v>0</v>
      </c>
      <c r="T76" s="140">
        <v>0</v>
      </c>
      <c r="U76" s="140">
        <v>0</v>
      </c>
      <c r="V76" s="142">
        <v>0</v>
      </c>
      <c r="W76" s="301">
        <v>0</v>
      </c>
      <c r="X76" s="142">
        <v>0</v>
      </c>
      <c r="Y76" s="142">
        <v>0</v>
      </c>
      <c r="Z76" s="301">
        <v>0</v>
      </c>
      <c r="AA76" s="142">
        <v>0</v>
      </c>
      <c r="AB76" s="301">
        <v>0</v>
      </c>
      <c r="AC76" s="301">
        <v>0</v>
      </c>
      <c r="AD76" s="301">
        <v>0</v>
      </c>
      <c r="AE76" s="296"/>
    </row>
    <row r="77" spans="1:31" s="23" customFormat="1" ht="11.25">
      <c r="A77" s="576"/>
      <c r="B77" s="306" t="s">
        <v>168</v>
      </c>
      <c r="C77" s="299">
        <v>15.599999999999998</v>
      </c>
      <c r="D77" s="299">
        <v>12.719999999999999</v>
      </c>
      <c r="E77" s="140">
        <v>2.02</v>
      </c>
      <c r="F77" s="140">
        <v>0.86000000000000032</v>
      </c>
      <c r="G77" s="299">
        <v>185.44</v>
      </c>
      <c r="H77" s="299">
        <v>117.44</v>
      </c>
      <c r="I77" s="140">
        <v>47.6</v>
      </c>
      <c r="J77" s="140">
        <v>20.399999999999991</v>
      </c>
      <c r="K77" s="300">
        <v>0</v>
      </c>
      <c r="L77" s="300">
        <v>0</v>
      </c>
      <c r="M77" s="300">
        <v>0</v>
      </c>
      <c r="N77" s="299">
        <v>15.599999999999998</v>
      </c>
      <c r="O77" s="299">
        <v>12.719999999999999</v>
      </c>
      <c r="P77" s="140">
        <v>2.0199999999999987</v>
      </c>
      <c r="Q77" s="140">
        <v>0.86000000000000032</v>
      </c>
      <c r="R77" s="299">
        <v>185.44</v>
      </c>
      <c r="S77" s="299">
        <v>117.44</v>
      </c>
      <c r="T77" s="140">
        <v>47.600000000000009</v>
      </c>
      <c r="U77" s="140">
        <v>20.399999999999991</v>
      </c>
      <c r="V77" s="142">
        <v>14.739999999999998</v>
      </c>
      <c r="W77" s="301">
        <v>12.489999999999998</v>
      </c>
      <c r="X77" s="142">
        <v>2.25</v>
      </c>
      <c r="Y77" s="142">
        <v>160.12</v>
      </c>
      <c r="Z77" s="301">
        <v>117.67</v>
      </c>
      <c r="AA77" s="142">
        <v>42.45</v>
      </c>
      <c r="AB77" s="301">
        <v>4.9200000000000035</v>
      </c>
      <c r="AC77" s="301">
        <v>0</v>
      </c>
      <c r="AD77" s="301">
        <v>4.9200000000000035</v>
      </c>
      <c r="AE77" s="296"/>
    </row>
    <row r="78" spans="1:31" s="23" customFormat="1" ht="12">
      <c r="A78" s="576"/>
      <c r="B78" s="306" t="s">
        <v>169</v>
      </c>
      <c r="C78" s="299">
        <v>56</v>
      </c>
      <c r="D78" s="299">
        <v>34.559999999999995</v>
      </c>
      <c r="E78" s="140">
        <v>15.01</v>
      </c>
      <c r="F78" s="140">
        <v>6.430000000000005</v>
      </c>
      <c r="G78" s="299">
        <v>591.6</v>
      </c>
      <c r="H78" s="299">
        <v>295.8</v>
      </c>
      <c r="I78" s="140">
        <v>207.06</v>
      </c>
      <c r="J78" s="140">
        <v>88.740000000000009</v>
      </c>
      <c r="K78" s="300">
        <v>0</v>
      </c>
      <c r="L78" s="300">
        <v>0</v>
      </c>
      <c r="M78" s="300">
        <v>0</v>
      </c>
      <c r="N78" s="299">
        <v>56</v>
      </c>
      <c r="O78" s="299">
        <v>34.559999999999995</v>
      </c>
      <c r="P78" s="140">
        <v>15.01</v>
      </c>
      <c r="Q78" s="140">
        <v>6.430000000000005</v>
      </c>
      <c r="R78" s="299">
        <v>591.6</v>
      </c>
      <c r="S78" s="299">
        <v>295.8</v>
      </c>
      <c r="T78" s="140">
        <v>207.06</v>
      </c>
      <c r="U78" s="140">
        <v>88.740000000000009</v>
      </c>
      <c r="V78" s="142">
        <v>49.569999999999993</v>
      </c>
      <c r="W78" s="301">
        <v>32.629999999999995</v>
      </c>
      <c r="X78" s="142">
        <v>16.940000000000001</v>
      </c>
      <c r="Y78" s="142">
        <v>504.79</v>
      </c>
      <c r="Z78" s="301">
        <v>297.73</v>
      </c>
      <c r="AA78" s="142">
        <v>207.06</v>
      </c>
      <c r="AB78" s="301">
        <v>-1.9299999999999891</v>
      </c>
      <c r="AC78" s="301">
        <v>0</v>
      </c>
      <c r="AD78" s="301">
        <v>-1.9299999999999891</v>
      </c>
      <c r="AE78" s="415"/>
    </row>
    <row r="79" spans="1:31" s="23" customFormat="1" ht="12">
      <c r="A79" s="576"/>
      <c r="B79" s="306" t="s">
        <v>170</v>
      </c>
      <c r="C79" s="299">
        <v>90.800000000000011</v>
      </c>
      <c r="D79" s="299">
        <v>55.44</v>
      </c>
      <c r="E79" s="140">
        <v>24.75</v>
      </c>
      <c r="F79" s="140">
        <v>10.610000000000007</v>
      </c>
      <c r="G79" s="299">
        <v>658.32</v>
      </c>
      <c r="H79" s="299">
        <v>329.16</v>
      </c>
      <c r="I79" s="140">
        <v>230.41</v>
      </c>
      <c r="J79" s="140">
        <v>98.750000000000028</v>
      </c>
      <c r="K79" s="300">
        <v>0</v>
      </c>
      <c r="L79" s="300">
        <v>0</v>
      </c>
      <c r="M79" s="300">
        <v>0</v>
      </c>
      <c r="N79" s="299">
        <v>90.800000000000011</v>
      </c>
      <c r="O79" s="299">
        <v>55.44</v>
      </c>
      <c r="P79" s="140">
        <v>24.750000000000007</v>
      </c>
      <c r="Q79" s="140">
        <v>10.610000000000007</v>
      </c>
      <c r="R79" s="299">
        <v>658.32</v>
      </c>
      <c r="S79" s="299">
        <v>329.16</v>
      </c>
      <c r="T79" s="140">
        <v>230.41</v>
      </c>
      <c r="U79" s="140">
        <v>98.750000000000028</v>
      </c>
      <c r="V79" s="142">
        <v>80.19</v>
      </c>
      <c r="W79" s="301">
        <v>50.930000000000007</v>
      </c>
      <c r="X79" s="142">
        <v>29.259999999999998</v>
      </c>
      <c r="Y79" s="142">
        <v>564.08000000000004</v>
      </c>
      <c r="Z79" s="301">
        <v>333.67</v>
      </c>
      <c r="AA79" s="142">
        <v>230.41</v>
      </c>
      <c r="AB79" s="301">
        <v>-4.5099999999999767</v>
      </c>
      <c r="AC79" s="301">
        <v>0</v>
      </c>
      <c r="AD79" s="301">
        <v>-4.5099999999999767</v>
      </c>
      <c r="AE79" s="415"/>
    </row>
    <row r="80" spans="1:31" s="23" customFormat="1" ht="12">
      <c r="A80" s="576"/>
      <c r="B80" s="306" t="s">
        <v>171</v>
      </c>
      <c r="C80" s="299">
        <v>283.39999999999998</v>
      </c>
      <c r="D80" s="299">
        <v>227.56</v>
      </c>
      <c r="E80" s="140">
        <v>39.08</v>
      </c>
      <c r="F80" s="140">
        <v>16.759999999999973</v>
      </c>
      <c r="G80" s="299">
        <v>770.24</v>
      </c>
      <c r="H80" s="299">
        <v>482.40000000000003</v>
      </c>
      <c r="I80" s="140">
        <v>201.49</v>
      </c>
      <c r="J80" s="140">
        <v>86.349999999999937</v>
      </c>
      <c r="K80" s="300">
        <v>0</v>
      </c>
      <c r="L80" s="300">
        <v>0</v>
      </c>
      <c r="M80" s="300">
        <v>0</v>
      </c>
      <c r="N80" s="299">
        <v>283.39999999999998</v>
      </c>
      <c r="O80" s="299">
        <v>227.56</v>
      </c>
      <c r="P80" s="140">
        <v>39.08</v>
      </c>
      <c r="Q80" s="140">
        <v>16.759999999999973</v>
      </c>
      <c r="R80" s="299">
        <v>770.24</v>
      </c>
      <c r="S80" s="299">
        <v>482.40000000000003</v>
      </c>
      <c r="T80" s="140">
        <v>201.49000000000004</v>
      </c>
      <c r="U80" s="140">
        <v>86.349999999999937</v>
      </c>
      <c r="V80" s="142">
        <v>266.64</v>
      </c>
      <c r="W80" s="301">
        <v>218.34</v>
      </c>
      <c r="X80" s="142">
        <v>48.3</v>
      </c>
      <c r="Y80" s="142">
        <v>775.25</v>
      </c>
      <c r="Z80" s="301">
        <v>491.62</v>
      </c>
      <c r="AA80" s="142">
        <v>283.63</v>
      </c>
      <c r="AB80" s="301">
        <v>-91.359999999999872</v>
      </c>
      <c r="AC80" s="301">
        <v>0</v>
      </c>
      <c r="AD80" s="301">
        <v>-91.359999999999872</v>
      </c>
      <c r="AE80" s="415"/>
    </row>
    <row r="81" spans="1:31" s="23" customFormat="1" ht="12">
      <c r="A81" s="576"/>
      <c r="B81" s="306" t="s">
        <v>172</v>
      </c>
      <c r="C81" s="299">
        <v>29.8</v>
      </c>
      <c r="D81" s="299">
        <v>18.600000000000001</v>
      </c>
      <c r="E81" s="140">
        <v>7.84</v>
      </c>
      <c r="F81" s="140">
        <v>3.3599999999999994</v>
      </c>
      <c r="G81" s="299">
        <v>403.92000000000007</v>
      </c>
      <c r="H81" s="299">
        <v>201.96</v>
      </c>
      <c r="I81" s="140">
        <v>141.37</v>
      </c>
      <c r="J81" s="140">
        <v>60.59</v>
      </c>
      <c r="K81" s="300">
        <v>0</v>
      </c>
      <c r="L81" s="300">
        <v>0</v>
      </c>
      <c r="M81" s="300">
        <v>0</v>
      </c>
      <c r="N81" s="299">
        <v>29.8</v>
      </c>
      <c r="O81" s="299">
        <v>18.600000000000001</v>
      </c>
      <c r="P81" s="140">
        <v>7.84</v>
      </c>
      <c r="Q81" s="140">
        <v>3.3599999999999994</v>
      </c>
      <c r="R81" s="299">
        <v>403.92000000000007</v>
      </c>
      <c r="S81" s="299">
        <v>201.96</v>
      </c>
      <c r="T81" s="140">
        <v>141.37000000000006</v>
      </c>
      <c r="U81" s="140">
        <v>60.59</v>
      </c>
      <c r="V81" s="142">
        <v>26.44</v>
      </c>
      <c r="W81" s="301">
        <v>18.440000000000001</v>
      </c>
      <c r="X81" s="142">
        <v>8</v>
      </c>
      <c r="Y81" s="142">
        <v>343.49</v>
      </c>
      <c r="Z81" s="301">
        <v>202.12</v>
      </c>
      <c r="AA81" s="142">
        <v>141.37</v>
      </c>
      <c r="AB81" s="301">
        <v>-0.15999999999998948</v>
      </c>
      <c r="AC81" s="301">
        <v>0</v>
      </c>
      <c r="AD81" s="301">
        <v>-0.15999999999998948</v>
      </c>
      <c r="AE81" s="415"/>
    </row>
    <row r="82" spans="1:31" s="23" customFormat="1" ht="11.25">
      <c r="A82" s="576"/>
      <c r="B82" s="306" t="s">
        <v>173</v>
      </c>
      <c r="C82" s="299">
        <v>196.99999999999997</v>
      </c>
      <c r="D82" s="299">
        <v>120.36</v>
      </c>
      <c r="E82" s="140">
        <v>53.650000000000006</v>
      </c>
      <c r="F82" s="140">
        <v>22.989999999999991</v>
      </c>
      <c r="G82" s="299">
        <v>1835.52</v>
      </c>
      <c r="H82" s="299">
        <v>853.92</v>
      </c>
      <c r="I82" s="140">
        <v>687.12</v>
      </c>
      <c r="J82" s="140">
        <v>294.48</v>
      </c>
      <c r="K82" s="300">
        <v>0</v>
      </c>
      <c r="L82" s="300">
        <v>0</v>
      </c>
      <c r="M82" s="300">
        <v>0</v>
      </c>
      <c r="N82" s="299">
        <v>196.99999999999997</v>
      </c>
      <c r="O82" s="299">
        <v>120.36</v>
      </c>
      <c r="P82" s="140">
        <v>53.649999999999977</v>
      </c>
      <c r="Q82" s="140">
        <v>22.989999999999991</v>
      </c>
      <c r="R82" s="299">
        <v>1835.52</v>
      </c>
      <c r="S82" s="299">
        <v>853.92</v>
      </c>
      <c r="T82" s="140">
        <v>687.12</v>
      </c>
      <c r="U82" s="140">
        <v>294.48</v>
      </c>
      <c r="V82" s="142">
        <v>174.01</v>
      </c>
      <c r="W82" s="301">
        <v>97.389999999999972</v>
      </c>
      <c r="X82" s="142">
        <v>76.62</v>
      </c>
      <c r="Y82" s="142">
        <v>1511.01</v>
      </c>
      <c r="Z82" s="301">
        <v>876.89</v>
      </c>
      <c r="AA82" s="142">
        <v>634.12</v>
      </c>
      <c r="AB82" s="301">
        <v>30.029999999999944</v>
      </c>
      <c r="AC82" s="301">
        <v>0</v>
      </c>
      <c r="AD82" s="301">
        <v>30.029999999999944</v>
      </c>
      <c r="AE82" s="296"/>
    </row>
    <row r="83" spans="1:31" s="23" customFormat="1" ht="12">
      <c r="A83" s="576"/>
      <c r="B83" s="307" t="s">
        <v>174</v>
      </c>
      <c r="C83" s="299">
        <v>616.20000000000005</v>
      </c>
      <c r="D83" s="299">
        <v>371.16</v>
      </c>
      <c r="E83" s="140">
        <v>196.03</v>
      </c>
      <c r="F83" s="140">
        <v>49.010000000000019</v>
      </c>
      <c r="G83" s="299">
        <v>1033.2</v>
      </c>
      <c r="H83" s="299">
        <v>516.6</v>
      </c>
      <c r="I83" s="140">
        <v>413.28</v>
      </c>
      <c r="J83" s="140">
        <v>103.32000000000005</v>
      </c>
      <c r="K83" s="300">
        <v>0</v>
      </c>
      <c r="L83" s="300">
        <v>0</v>
      </c>
      <c r="M83" s="300">
        <v>0</v>
      </c>
      <c r="N83" s="299">
        <v>616.20000000000005</v>
      </c>
      <c r="O83" s="299">
        <v>371.16</v>
      </c>
      <c r="P83" s="140">
        <v>196.03</v>
      </c>
      <c r="Q83" s="140">
        <v>49.010000000000019</v>
      </c>
      <c r="R83" s="299">
        <v>1033.2</v>
      </c>
      <c r="S83" s="299">
        <v>516.6</v>
      </c>
      <c r="T83" s="140">
        <v>413.28</v>
      </c>
      <c r="U83" s="140">
        <v>103.32000000000005</v>
      </c>
      <c r="V83" s="142">
        <v>567.19000000000005</v>
      </c>
      <c r="W83" s="301">
        <v>313.44000000000005</v>
      </c>
      <c r="X83" s="142">
        <v>253.75</v>
      </c>
      <c r="Y83" s="142">
        <v>975.41</v>
      </c>
      <c r="Z83" s="301">
        <v>574.31999999999994</v>
      </c>
      <c r="AA83" s="142">
        <v>401.09000000000003</v>
      </c>
      <c r="AB83" s="301">
        <v>-45.53000000000003</v>
      </c>
      <c r="AC83" s="301">
        <v>0</v>
      </c>
      <c r="AD83" s="301">
        <v>-45.53000000000003</v>
      </c>
      <c r="AE83" s="415"/>
    </row>
    <row r="84" spans="1:31" s="23" customFormat="1" ht="12">
      <c r="A84" s="576" t="s">
        <v>34</v>
      </c>
      <c r="B84" s="304" t="s">
        <v>175</v>
      </c>
      <c r="C84" s="295">
        <v>1835.8000000000002</v>
      </c>
      <c r="D84" s="295">
        <v>1298.08</v>
      </c>
      <c r="E84" s="141">
        <v>292.08</v>
      </c>
      <c r="F84" s="141">
        <v>245.64000000000004</v>
      </c>
      <c r="G84" s="295">
        <v>3207.76</v>
      </c>
      <c r="H84" s="295">
        <v>1758.44</v>
      </c>
      <c r="I84" s="141">
        <v>673.03</v>
      </c>
      <c r="J84" s="141">
        <v>776.29</v>
      </c>
      <c r="K84" s="295">
        <v>0</v>
      </c>
      <c r="L84" s="295">
        <v>0</v>
      </c>
      <c r="M84" s="295">
        <v>0</v>
      </c>
      <c r="N84" s="295">
        <v>1835.8000000000002</v>
      </c>
      <c r="O84" s="295">
        <v>1298.08</v>
      </c>
      <c r="P84" s="141">
        <v>292.08000000000004</v>
      </c>
      <c r="Q84" s="141">
        <v>245.64000000000004</v>
      </c>
      <c r="R84" s="295">
        <v>3207.76</v>
      </c>
      <c r="S84" s="295">
        <v>1758.44</v>
      </c>
      <c r="T84" s="141">
        <v>673.03</v>
      </c>
      <c r="U84" s="141">
        <v>776.29</v>
      </c>
      <c r="V84" s="141">
        <v>1590.16</v>
      </c>
      <c r="W84" s="141">
        <v>1135.2800000000002</v>
      </c>
      <c r="X84" s="141">
        <v>454.88</v>
      </c>
      <c r="Y84" s="141">
        <v>2686.38</v>
      </c>
      <c r="Z84" s="141">
        <v>1921.24</v>
      </c>
      <c r="AA84" s="141">
        <v>765.1400000000001</v>
      </c>
      <c r="AB84" s="141">
        <v>-254.91000000000011</v>
      </c>
      <c r="AC84" s="141">
        <v>0</v>
      </c>
      <c r="AD84" s="141">
        <v>-254.91000000000011</v>
      </c>
      <c r="AE84" s="415"/>
    </row>
    <row r="85" spans="1:31" s="23" customFormat="1" ht="21">
      <c r="A85" s="576"/>
      <c r="B85" s="306" t="s">
        <v>272</v>
      </c>
      <c r="C85" s="299">
        <v>869.00000000000011</v>
      </c>
      <c r="D85" s="299">
        <v>523.55999999999995</v>
      </c>
      <c r="E85" s="140">
        <v>138.25</v>
      </c>
      <c r="F85" s="140">
        <v>207.19000000000003</v>
      </c>
      <c r="G85" s="299">
        <v>1531.84</v>
      </c>
      <c r="H85" s="299">
        <v>641.16000000000008</v>
      </c>
      <c r="I85" s="140">
        <v>226.12</v>
      </c>
      <c r="J85" s="140">
        <v>664.56</v>
      </c>
      <c r="K85" s="299">
        <v>0</v>
      </c>
      <c r="L85" s="299">
        <v>0</v>
      </c>
      <c r="M85" s="299">
        <v>0</v>
      </c>
      <c r="N85" s="299">
        <v>869.00000000000011</v>
      </c>
      <c r="O85" s="299">
        <v>523.55999999999995</v>
      </c>
      <c r="P85" s="140">
        <v>138.25000000000006</v>
      </c>
      <c r="Q85" s="140">
        <v>207.19000000000003</v>
      </c>
      <c r="R85" s="299">
        <v>1531.84</v>
      </c>
      <c r="S85" s="299">
        <v>641.16000000000008</v>
      </c>
      <c r="T85" s="140">
        <v>226.12</v>
      </c>
      <c r="U85" s="140">
        <v>664.56</v>
      </c>
      <c r="V85" s="140">
        <v>661.81000000000006</v>
      </c>
      <c r="W85" s="140">
        <v>486.04000000000008</v>
      </c>
      <c r="X85" s="140">
        <v>175.76999999999998</v>
      </c>
      <c r="Y85" s="140">
        <v>999.66000000000008</v>
      </c>
      <c r="Z85" s="140">
        <v>678.68000000000006</v>
      </c>
      <c r="AA85" s="140">
        <v>320.98</v>
      </c>
      <c r="AB85" s="140">
        <v>-132.38000000000005</v>
      </c>
      <c r="AC85" s="140">
        <v>0</v>
      </c>
      <c r="AD85" s="140">
        <v>-132.38000000000005</v>
      </c>
      <c r="AE85" s="415"/>
    </row>
    <row r="86" spans="1:31" s="23" customFormat="1" ht="11.25">
      <c r="A86" s="576"/>
      <c r="B86" s="176" t="s">
        <v>176</v>
      </c>
      <c r="C86" s="299">
        <v>292.40000000000003</v>
      </c>
      <c r="D86" s="299">
        <v>177.36</v>
      </c>
      <c r="E86" s="140">
        <v>0</v>
      </c>
      <c r="F86" s="140">
        <v>115.04000000000002</v>
      </c>
      <c r="G86" s="299">
        <v>822.07999999999993</v>
      </c>
      <c r="H86" s="299">
        <v>308.28000000000003</v>
      </c>
      <c r="I86" s="140">
        <v>0</v>
      </c>
      <c r="J86" s="140">
        <v>513.79999999999995</v>
      </c>
      <c r="K86" s="300">
        <v>0</v>
      </c>
      <c r="L86" s="300">
        <v>0</v>
      </c>
      <c r="M86" s="300">
        <v>0</v>
      </c>
      <c r="N86" s="299">
        <v>292.40000000000003</v>
      </c>
      <c r="O86" s="299">
        <v>177.36</v>
      </c>
      <c r="P86" s="140">
        <v>0</v>
      </c>
      <c r="Q86" s="140">
        <v>115.04000000000002</v>
      </c>
      <c r="R86" s="299">
        <v>822.07999999999993</v>
      </c>
      <c r="S86" s="299">
        <v>308.28000000000003</v>
      </c>
      <c r="T86" s="140">
        <v>0</v>
      </c>
      <c r="U86" s="140">
        <v>513.79999999999995</v>
      </c>
      <c r="V86" s="142">
        <v>177.36</v>
      </c>
      <c r="W86" s="301">
        <v>177.36</v>
      </c>
      <c r="X86" s="142">
        <v>0</v>
      </c>
      <c r="Y86" s="142">
        <v>308.27999999999997</v>
      </c>
      <c r="Z86" s="301">
        <v>308.27999999999997</v>
      </c>
      <c r="AA86" s="142">
        <v>0</v>
      </c>
      <c r="AB86" s="301">
        <v>0</v>
      </c>
      <c r="AC86" s="301">
        <v>0</v>
      </c>
      <c r="AD86" s="301">
        <v>0</v>
      </c>
      <c r="AE86" s="296"/>
    </row>
    <row r="87" spans="1:31" s="23" customFormat="1" ht="12">
      <c r="A87" s="576"/>
      <c r="B87" s="309" t="s">
        <v>177</v>
      </c>
      <c r="C87" s="299">
        <v>469.20000000000005</v>
      </c>
      <c r="D87" s="299">
        <v>281.76</v>
      </c>
      <c r="E87" s="140">
        <v>112.47</v>
      </c>
      <c r="F87" s="140">
        <v>74.97</v>
      </c>
      <c r="G87" s="299">
        <v>517.28</v>
      </c>
      <c r="H87" s="299">
        <v>236.64</v>
      </c>
      <c r="I87" s="140">
        <v>168.38</v>
      </c>
      <c r="J87" s="140">
        <v>112.25999999999999</v>
      </c>
      <c r="K87" s="300">
        <v>0</v>
      </c>
      <c r="L87" s="300">
        <v>0</v>
      </c>
      <c r="M87" s="300">
        <v>0</v>
      </c>
      <c r="N87" s="299">
        <v>469.20000000000005</v>
      </c>
      <c r="O87" s="299">
        <v>281.76</v>
      </c>
      <c r="P87" s="140">
        <v>112.47000000000006</v>
      </c>
      <c r="Q87" s="140">
        <v>74.97</v>
      </c>
      <c r="R87" s="299">
        <v>517.28</v>
      </c>
      <c r="S87" s="299">
        <v>236.64</v>
      </c>
      <c r="T87" s="140">
        <v>168.38</v>
      </c>
      <c r="U87" s="140">
        <v>112.25999999999999</v>
      </c>
      <c r="V87" s="142">
        <v>394.23</v>
      </c>
      <c r="W87" s="301">
        <v>258.94000000000005</v>
      </c>
      <c r="X87" s="142">
        <v>135.29</v>
      </c>
      <c r="Y87" s="142">
        <v>525.58000000000004</v>
      </c>
      <c r="Z87" s="301">
        <v>259.46000000000004</v>
      </c>
      <c r="AA87" s="142">
        <v>266.12</v>
      </c>
      <c r="AB87" s="301">
        <v>-120.56000000000004</v>
      </c>
      <c r="AC87" s="301">
        <v>0</v>
      </c>
      <c r="AD87" s="301">
        <v>-120.56000000000004</v>
      </c>
      <c r="AE87" s="415"/>
    </row>
    <row r="88" spans="1:31" s="23" customFormat="1" ht="12">
      <c r="A88" s="576"/>
      <c r="B88" s="309" t="s">
        <v>178</v>
      </c>
      <c r="C88" s="299">
        <v>107.4</v>
      </c>
      <c r="D88" s="299">
        <v>64.44</v>
      </c>
      <c r="E88" s="140">
        <v>25.78</v>
      </c>
      <c r="F88" s="140">
        <v>17.180000000000007</v>
      </c>
      <c r="G88" s="299">
        <v>192.48</v>
      </c>
      <c r="H88" s="299">
        <v>96.24</v>
      </c>
      <c r="I88" s="140">
        <v>57.74</v>
      </c>
      <c r="J88" s="140">
        <v>38.499999999999993</v>
      </c>
      <c r="K88" s="300">
        <v>0</v>
      </c>
      <c r="L88" s="300">
        <v>0</v>
      </c>
      <c r="M88" s="300">
        <v>0</v>
      </c>
      <c r="N88" s="299">
        <v>107.4</v>
      </c>
      <c r="O88" s="299">
        <v>64.44</v>
      </c>
      <c r="P88" s="140">
        <v>25.78</v>
      </c>
      <c r="Q88" s="140">
        <v>17.180000000000007</v>
      </c>
      <c r="R88" s="299">
        <v>192.48</v>
      </c>
      <c r="S88" s="299">
        <v>96.24</v>
      </c>
      <c r="T88" s="140">
        <v>57.74</v>
      </c>
      <c r="U88" s="140">
        <v>38.499999999999993</v>
      </c>
      <c r="V88" s="142">
        <v>90.22</v>
      </c>
      <c r="W88" s="301">
        <v>49.739999999999995</v>
      </c>
      <c r="X88" s="142">
        <v>40.480000000000004</v>
      </c>
      <c r="Y88" s="142">
        <v>165.8</v>
      </c>
      <c r="Z88" s="301">
        <v>110.94</v>
      </c>
      <c r="AA88" s="142">
        <v>54.86</v>
      </c>
      <c r="AB88" s="301">
        <v>-11.82</v>
      </c>
      <c r="AC88" s="301">
        <v>0</v>
      </c>
      <c r="AD88" s="301">
        <v>-11.82</v>
      </c>
      <c r="AE88" s="415"/>
    </row>
    <row r="89" spans="1:31" s="23" customFormat="1" ht="12">
      <c r="A89" s="576"/>
      <c r="B89" s="307" t="s">
        <v>179</v>
      </c>
      <c r="C89" s="299">
        <v>589.20000000000005</v>
      </c>
      <c r="D89" s="299">
        <v>472.08000000000004</v>
      </c>
      <c r="E89" s="140">
        <v>93.7</v>
      </c>
      <c r="F89" s="140">
        <v>23.42</v>
      </c>
      <c r="G89" s="299">
        <v>1070.8800000000001</v>
      </c>
      <c r="H89" s="299">
        <v>713.92</v>
      </c>
      <c r="I89" s="140">
        <v>285.57</v>
      </c>
      <c r="J89" s="140">
        <v>71.390000000000157</v>
      </c>
      <c r="K89" s="300">
        <v>0</v>
      </c>
      <c r="L89" s="300">
        <v>0</v>
      </c>
      <c r="M89" s="300">
        <v>0</v>
      </c>
      <c r="N89" s="299">
        <v>589.20000000000005</v>
      </c>
      <c r="O89" s="299">
        <v>472.08000000000004</v>
      </c>
      <c r="P89" s="140">
        <v>93.7</v>
      </c>
      <c r="Q89" s="140">
        <v>23.42</v>
      </c>
      <c r="R89" s="299">
        <v>1070.8800000000001</v>
      </c>
      <c r="S89" s="299">
        <v>713.92</v>
      </c>
      <c r="T89" s="140">
        <v>285.57</v>
      </c>
      <c r="U89" s="140">
        <v>71.390000000000157</v>
      </c>
      <c r="V89" s="142">
        <v>565.78000000000009</v>
      </c>
      <c r="W89" s="301">
        <v>414.43000000000006</v>
      </c>
      <c r="X89" s="142">
        <v>151.35</v>
      </c>
      <c r="Y89" s="142">
        <v>1050.99</v>
      </c>
      <c r="Z89" s="301">
        <v>771.56999999999994</v>
      </c>
      <c r="AA89" s="142">
        <v>279.42</v>
      </c>
      <c r="AB89" s="301">
        <v>-51.500000000000057</v>
      </c>
      <c r="AC89" s="301">
        <v>0</v>
      </c>
      <c r="AD89" s="301">
        <v>-51.500000000000057</v>
      </c>
      <c r="AE89" s="415"/>
    </row>
    <row r="90" spans="1:31" s="23" customFormat="1" ht="12">
      <c r="A90" s="576"/>
      <c r="B90" s="307" t="s">
        <v>180</v>
      </c>
      <c r="C90" s="299">
        <v>377.6</v>
      </c>
      <c r="D90" s="299">
        <v>302.44</v>
      </c>
      <c r="E90" s="140">
        <v>60.13</v>
      </c>
      <c r="F90" s="140">
        <v>15.030000000000022</v>
      </c>
      <c r="G90" s="299">
        <v>605.04</v>
      </c>
      <c r="H90" s="299">
        <v>403.36</v>
      </c>
      <c r="I90" s="140">
        <v>161.34</v>
      </c>
      <c r="J90" s="140">
        <v>40.339999999999947</v>
      </c>
      <c r="K90" s="300">
        <v>0</v>
      </c>
      <c r="L90" s="300">
        <v>0</v>
      </c>
      <c r="M90" s="300">
        <v>0</v>
      </c>
      <c r="N90" s="299">
        <v>377.6</v>
      </c>
      <c r="O90" s="299">
        <v>302.44</v>
      </c>
      <c r="P90" s="140">
        <v>60.13</v>
      </c>
      <c r="Q90" s="140">
        <v>15.030000000000022</v>
      </c>
      <c r="R90" s="299">
        <v>605.04</v>
      </c>
      <c r="S90" s="299">
        <v>403.36</v>
      </c>
      <c r="T90" s="140">
        <v>161.34</v>
      </c>
      <c r="U90" s="140">
        <v>40.339999999999947</v>
      </c>
      <c r="V90" s="142">
        <v>362.57</v>
      </c>
      <c r="W90" s="301">
        <v>234.81</v>
      </c>
      <c r="X90" s="142">
        <v>127.76</v>
      </c>
      <c r="Y90" s="142">
        <v>635.73</v>
      </c>
      <c r="Z90" s="301">
        <v>470.99</v>
      </c>
      <c r="AA90" s="142">
        <v>164.74</v>
      </c>
      <c r="AB90" s="301">
        <v>-71.03</v>
      </c>
      <c r="AC90" s="301">
        <v>0</v>
      </c>
      <c r="AD90" s="301">
        <v>-71.03</v>
      </c>
      <c r="AE90" s="415"/>
    </row>
    <row r="91" spans="1:31" s="23" customFormat="1" ht="12">
      <c r="A91" s="576" t="s">
        <v>38</v>
      </c>
      <c r="B91" s="304" t="s">
        <v>181</v>
      </c>
      <c r="C91" s="295">
        <v>1884.6</v>
      </c>
      <c r="D91" s="295">
        <v>1337.7199999999998</v>
      </c>
      <c r="E91" s="141">
        <v>262.82</v>
      </c>
      <c r="F91" s="141">
        <v>284.06000000000006</v>
      </c>
      <c r="G91" s="295">
        <v>7151.28</v>
      </c>
      <c r="H91" s="295">
        <v>3841.5200000000004</v>
      </c>
      <c r="I91" s="141">
        <v>1475.98</v>
      </c>
      <c r="J91" s="141">
        <v>1833.78</v>
      </c>
      <c r="K91" s="295">
        <v>0</v>
      </c>
      <c r="L91" s="295">
        <v>0</v>
      </c>
      <c r="M91" s="295">
        <v>0</v>
      </c>
      <c r="N91" s="295">
        <v>1884.6</v>
      </c>
      <c r="O91" s="295">
        <v>1337.7199999999998</v>
      </c>
      <c r="P91" s="141">
        <v>262.82000000000011</v>
      </c>
      <c r="Q91" s="141">
        <v>284.06000000000006</v>
      </c>
      <c r="R91" s="295">
        <v>7151.28</v>
      </c>
      <c r="S91" s="295">
        <v>3841.5200000000004</v>
      </c>
      <c r="T91" s="141">
        <v>1475.98</v>
      </c>
      <c r="U91" s="141">
        <v>1833.78</v>
      </c>
      <c r="V91" s="141">
        <v>1600.54</v>
      </c>
      <c r="W91" s="141">
        <v>1152.6100000000001</v>
      </c>
      <c r="X91" s="141">
        <v>447.93</v>
      </c>
      <c r="Y91" s="141">
        <v>5470.5599999999995</v>
      </c>
      <c r="Z91" s="141">
        <v>4026.63</v>
      </c>
      <c r="AA91" s="141">
        <v>1443.93</v>
      </c>
      <c r="AB91" s="141">
        <v>-153.05999999999997</v>
      </c>
      <c r="AC91" s="141">
        <v>0</v>
      </c>
      <c r="AD91" s="141">
        <v>-153.05999999999997</v>
      </c>
      <c r="AE91" s="415"/>
    </row>
    <row r="92" spans="1:31" s="23" customFormat="1" ht="21">
      <c r="A92" s="576"/>
      <c r="B92" s="306" t="s">
        <v>273</v>
      </c>
      <c r="C92" s="299">
        <v>758.8</v>
      </c>
      <c r="D92" s="299">
        <v>459.6</v>
      </c>
      <c r="E92" s="140">
        <v>74.56</v>
      </c>
      <c r="F92" s="140">
        <v>224.64000000000001</v>
      </c>
      <c r="G92" s="299">
        <v>3612.88</v>
      </c>
      <c r="H92" s="299">
        <v>1694.2800000000002</v>
      </c>
      <c r="I92" s="140">
        <v>456.6</v>
      </c>
      <c r="J92" s="140">
        <v>1462</v>
      </c>
      <c r="K92" s="299">
        <v>0</v>
      </c>
      <c r="L92" s="299">
        <v>0</v>
      </c>
      <c r="M92" s="299">
        <v>0</v>
      </c>
      <c r="N92" s="299">
        <v>758.8</v>
      </c>
      <c r="O92" s="299">
        <v>459.6</v>
      </c>
      <c r="P92" s="140">
        <v>74.56</v>
      </c>
      <c r="Q92" s="140">
        <v>224.64000000000001</v>
      </c>
      <c r="R92" s="299">
        <v>3612.88</v>
      </c>
      <c r="S92" s="299">
        <v>1694.2800000000002</v>
      </c>
      <c r="T92" s="140">
        <v>456.6</v>
      </c>
      <c r="U92" s="140">
        <v>1462</v>
      </c>
      <c r="V92" s="140">
        <v>534.16000000000008</v>
      </c>
      <c r="W92" s="140">
        <v>425</v>
      </c>
      <c r="X92" s="140">
        <v>109.16</v>
      </c>
      <c r="Y92" s="140">
        <v>2185.7799999999997</v>
      </c>
      <c r="Z92" s="140">
        <v>1728.88</v>
      </c>
      <c r="AA92" s="140">
        <v>456.90000000000003</v>
      </c>
      <c r="AB92" s="140">
        <v>-34.899999999999949</v>
      </c>
      <c r="AC92" s="140">
        <v>0</v>
      </c>
      <c r="AD92" s="140">
        <v>-34.899999999999949</v>
      </c>
      <c r="AE92" s="415"/>
    </row>
    <row r="93" spans="1:31" s="23" customFormat="1" ht="11.25">
      <c r="A93" s="576"/>
      <c r="B93" s="176" t="s">
        <v>182</v>
      </c>
      <c r="C93" s="299">
        <v>386</v>
      </c>
      <c r="D93" s="299">
        <v>235.92000000000002</v>
      </c>
      <c r="E93" s="140">
        <v>0</v>
      </c>
      <c r="F93" s="140">
        <v>150.08000000000001</v>
      </c>
      <c r="G93" s="299">
        <v>1786.48</v>
      </c>
      <c r="H93" s="299">
        <v>781.08</v>
      </c>
      <c r="I93" s="140">
        <v>0</v>
      </c>
      <c r="J93" s="140">
        <v>1005.4</v>
      </c>
      <c r="K93" s="300">
        <v>0</v>
      </c>
      <c r="L93" s="300">
        <v>0</v>
      </c>
      <c r="M93" s="300">
        <v>0</v>
      </c>
      <c r="N93" s="299">
        <v>386</v>
      </c>
      <c r="O93" s="299">
        <v>235.92000000000002</v>
      </c>
      <c r="P93" s="140">
        <v>0</v>
      </c>
      <c r="Q93" s="140">
        <v>150.08000000000001</v>
      </c>
      <c r="R93" s="299">
        <v>1786.48</v>
      </c>
      <c r="S93" s="299">
        <v>781.08</v>
      </c>
      <c r="T93" s="140">
        <v>0</v>
      </c>
      <c r="U93" s="140">
        <v>1005.4</v>
      </c>
      <c r="V93" s="142">
        <v>235.92000000000002</v>
      </c>
      <c r="W93" s="301">
        <v>235.92000000000002</v>
      </c>
      <c r="X93" s="142">
        <v>0</v>
      </c>
      <c r="Y93" s="142">
        <v>781.08</v>
      </c>
      <c r="Z93" s="301">
        <v>781.08</v>
      </c>
      <c r="AA93" s="142">
        <v>0</v>
      </c>
      <c r="AB93" s="301">
        <v>4.6185277824406512E-14</v>
      </c>
      <c r="AC93" s="301">
        <v>0</v>
      </c>
      <c r="AD93" s="301">
        <v>4.6185277824406512E-14</v>
      </c>
      <c r="AE93" s="296"/>
    </row>
    <row r="94" spans="1:31" s="23" customFormat="1" ht="12">
      <c r="A94" s="576"/>
      <c r="B94" s="176" t="s">
        <v>183</v>
      </c>
      <c r="C94" s="299">
        <v>47.2</v>
      </c>
      <c r="D94" s="299">
        <v>28.32</v>
      </c>
      <c r="E94" s="140">
        <v>9.44</v>
      </c>
      <c r="F94" s="140">
        <v>9.4400000000000031</v>
      </c>
      <c r="G94" s="299">
        <v>408.72</v>
      </c>
      <c r="H94" s="299">
        <v>204.36</v>
      </c>
      <c r="I94" s="140">
        <v>102.18</v>
      </c>
      <c r="J94" s="140">
        <v>102.18</v>
      </c>
      <c r="K94" s="300">
        <v>0</v>
      </c>
      <c r="L94" s="300">
        <v>0</v>
      </c>
      <c r="M94" s="300">
        <v>0</v>
      </c>
      <c r="N94" s="299">
        <v>47.2</v>
      </c>
      <c r="O94" s="299">
        <v>28.32</v>
      </c>
      <c r="P94" s="140">
        <v>9.44</v>
      </c>
      <c r="Q94" s="140">
        <v>9.4400000000000031</v>
      </c>
      <c r="R94" s="299">
        <v>408.72</v>
      </c>
      <c r="S94" s="299">
        <v>204.36</v>
      </c>
      <c r="T94" s="140">
        <v>102.18</v>
      </c>
      <c r="U94" s="140">
        <v>102.18</v>
      </c>
      <c r="V94" s="142">
        <v>37.76</v>
      </c>
      <c r="W94" s="301">
        <v>25.759999999999998</v>
      </c>
      <c r="X94" s="142">
        <v>12</v>
      </c>
      <c r="Y94" s="142">
        <v>309.15999999999997</v>
      </c>
      <c r="Z94" s="301">
        <v>206.92</v>
      </c>
      <c r="AA94" s="142">
        <v>102.24</v>
      </c>
      <c r="AB94" s="301">
        <v>-2.6199999999999743</v>
      </c>
      <c r="AC94" s="301">
        <v>0</v>
      </c>
      <c r="AD94" s="301">
        <v>-2.6199999999999743</v>
      </c>
      <c r="AE94" s="415"/>
    </row>
    <row r="95" spans="1:31" s="23" customFormat="1" ht="12">
      <c r="A95" s="576"/>
      <c r="B95" s="176" t="s">
        <v>184</v>
      </c>
      <c r="C95" s="299">
        <v>325.60000000000002</v>
      </c>
      <c r="D95" s="299">
        <v>195.36</v>
      </c>
      <c r="E95" s="140">
        <v>65.12</v>
      </c>
      <c r="F95" s="140">
        <v>65.12</v>
      </c>
      <c r="G95" s="299">
        <v>1417.68</v>
      </c>
      <c r="H95" s="299">
        <v>708.84</v>
      </c>
      <c r="I95" s="140">
        <v>354.42</v>
      </c>
      <c r="J95" s="140">
        <v>354.42</v>
      </c>
      <c r="K95" s="300">
        <v>0</v>
      </c>
      <c r="L95" s="300">
        <v>0</v>
      </c>
      <c r="M95" s="300">
        <v>0</v>
      </c>
      <c r="N95" s="299">
        <v>325.60000000000002</v>
      </c>
      <c r="O95" s="299">
        <v>195.36</v>
      </c>
      <c r="P95" s="140">
        <v>65.12</v>
      </c>
      <c r="Q95" s="140">
        <v>65.12</v>
      </c>
      <c r="R95" s="299">
        <v>1417.68</v>
      </c>
      <c r="S95" s="299">
        <v>708.84</v>
      </c>
      <c r="T95" s="140">
        <v>354.42</v>
      </c>
      <c r="U95" s="140">
        <v>354.42</v>
      </c>
      <c r="V95" s="142">
        <v>260.48</v>
      </c>
      <c r="W95" s="301">
        <v>163.32000000000002</v>
      </c>
      <c r="X95" s="142">
        <v>97.16</v>
      </c>
      <c r="Y95" s="142">
        <v>1095.54</v>
      </c>
      <c r="Z95" s="301">
        <v>740.88</v>
      </c>
      <c r="AA95" s="142">
        <v>354.66</v>
      </c>
      <c r="AB95" s="301">
        <v>-32.280000000000022</v>
      </c>
      <c r="AC95" s="301">
        <v>0</v>
      </c>
      <c r="AD95" s="301">
        <v>-32.280000000000022</v>
      </c>
      <c r="AE95" s="415"/>
    </row>
    <row r="96" spans="1:31" s="23" customFormat="1" ht="12">
      <c r="A96" s="576"/>
      <c r="B96" s="306" t="s">
        <v>186</v>
      </c>
      <c r="C96" s="299">
        <v>201.4</v>
      </c>
      <c r="D96" s="299">
        <v>161.72</v>
      </c>
      <c r="E96" s="140">
        <v>27.78</v>
      </c>
      <c r="F96" s="140">
        <v>11.899999999999993</v>
      </c>
      <c r="G96" s="299">
        <v>834.40000000000009</v>
      </c>
      <c r="H96" s="299">
        <v>513.92000000000007</v>
      </c>
      <c r="I96" s="140">
        <v>224.34</v>
      </c>
      <c r="J96" s="140">
        <v>96.140000000000043</v>
      </c>
      <c r="K96" s="300">
        <v>0</v>
      </c>
      <c r="L96" s="300">
        <v>0</v>
      </c>
      <c r="M96" s="300">
        <v>0</v>
      </c>
      <c r="N96" s="299">
        <v>201.4</v>
      </c>
      <c r="O96" s="299">
        <v>161.72</v>
      </c>
      <c r="P96" s="140">
        <v>27.780000000000015</v>
      </c>
      <c r="Q96" s="140">
        <v>11.899999999999993</v>
      </c>
      <c r="R96" s="299">
        <v>834.40000000000009</v>
      </c>
      <c r="S96" s="299">
        <v>513.92000000000007</v>
      </c>
      <c r="T96" s="140">
        <v>224.33999999999997</v>
      </c>
      <c r="U96" s="140">
        <v>96.140000000000043</v>
      </c>
      <c r="V96" s="142">
        <v>189.5</v>
      </c>
      <c r="W96" s="301">
        <v>146.62</v>
      </c>
      <c r="X96" s="142">
        <v>42.88</v>
      </c>
      <c r="Y96" s="142">
        <v>744.22</v>
      </c>
      <c r="Z96" s="301">
        <v>529.02</v>
      </c>
      <c r="AA96" s="142">
        <v>215.2</v>
      </c>
      <c r="AB96" s="301">
        <v>-5.9599999999999582</v>
      </c>
      <c r="AC96" s="301">
        <v>0</v>
      </c>
      <c r="AD96" s="301">
        <v>-5.9599999999999582</v>
      </c>
      <c r="AE96" s="415"/>
    </row>
    <row r="97" spans="1:31" s="23" customFormat="1" ht="12">
      <c r="A97" s="576"/>
      <c r="B97" s="306" t="s">
        <v>187</v>
      </c>
      <c r="C97" s="299">
        <v>44</v>
      </c>
      <c r="D97" s="299">
        <v>35.68</v>
      </c>
      <c r="E97" s="140">
        <v>5.82</v>
      </c>
      <c r="F97" s="140">
        <v>2.5</v>
      </c>
      <c r="G97" s="299">
        <v>424.32</v>
      </c>
      <c r="H97" s="299">
        <v>282.88</v>
      </c>
      <c r="I97" s="140">
        <v>99.01</v>
      </c>
      <c r="J97" s="140">
        <v>42.429999999999993</v>
      </c>
      <c r="K97" s="300">
        <v>0</v>
      </c>
      <c r="L97" s="300">
        <v>0</v>
      </c>
      <c r="M97" s="300">
        <v>0</v>
      </c>
      <c r="N97" s="299">
        <v>44</v>
      </c>
      <c r="O97" s="299">
        <v>35.68</v>
      </c>
      <c r="P97" s="140">
        <v>5.82</v>
      </c>
      <c r="Q97" s="140">
        <v>2.5</v>
      </c>
      <c r="R97" s="299">
        <v>424.32</v>
      </c>
      <c r="S97" s="299">
        <v>282.88</v>
      </c>
      <c r="T97" s="140">
        <v>99.01</v>
      </c>
      <c r="U97" s="140">
        <v>42.429999999999993</v>
      </c>
      <c r="V97" s="142">
        <v>41.5</v>
      </c>
      <c r="W97" s="301">
        <v>35.5</v>
      </c>
      <c r="X97" s="142">
        <v>6</v>
      </c>
      <c r="Y97" s="142">
        <v>400.06</v>
      </c>
      <c r="Z97" s="301">
        <v>283.06</v>
      </c>
      <c r="AA97" s="142">
        <v>117</v>
      </c>
      <c r="AB97" s="301">
        <v>-18.170000000000002</v>
      </c>
      <c r="AC97" s="301">
        <v>0</v>
      </c>
      <c r="AD97" s="301">
        <v>-18.170000000000002</v>
      </c>
      <c r="AE97" s="415"/>
    </row>
    <row r="98" spans="1:31" s="23" customFormat="1" ht="11.25">
      <c r="A98" s="576"/>
      <c r="B98" s="306" t="s">
        <v>188</v>
      </c>
      <c r="C98" s="299">
        <v>130.6</v>
      </c>
      <c r="D98" s="299">
        <v>79.8</v>
      </c>
      <c r="E98" s="140">
        <v>35.56</v>
      </c>
      <c r="F98" s="140">
        <v>15.239999999999995</v>
      </c>
      <c r="G98" s="299">
        <v>947.28</v>
      </c>
      <c r="H98" s="299">
        <v>473.64</v>
      </c>
      <c r="I98" s="140">
        <v>331.55</v>
      </c>
      <c r="J98" s="140">
        <v>142.08999999999997</v>
      </c>
      <c r="K98" s="300">
        <v>0</v>
      </c>
      <c r="L98" s="300">
        <v>0</v>
      </c>
      <c r="M98" s="300">
        <v>0</v>
      </c>
      <c r="N98" s="299">
        <v>130.6</v>
      </c>
      <c r="O98" s="299">
        <v>79.8</v>
      </c>
      <c r="P98" s="140">
        <v>35.56</v>
      </c>
      <c r="Q98" s="140">
        <v>15.239999999999995</v>
      </c>
      <c r="R98" s="299">
        <v>947.28</v>
      </c>
      <c r="S98" s="299">
        <v>473.64</v>
      </c>
      <c r="T98" s="140">
        <v>331.55</v>
      </c>
      <c r="U98" s="140">
        <v>142.08999999999997</v>
      </c>
      <c r="V98" s="142">
        <v>115.36</v>
      </c>
      <c r="W98" s="301">
        <v>77.83</v>
      </c>
      <c r="X98" s="142">
        <v>37.53</v>
      </c>
      <c r="Y98" s="142">
        <v>788.68000000000006</v>
      </c>
      <c r="Z98" s="301">
        <v>475.61</v>
      </c>
      <c r="AA98" s="142">
        <v>313.07</v>
      </c>
      <c r="AB98" s="301">
        <v>16.510000000000005</v>
      </c>
      <c r="AC98" s="301">
        <v>0</v>
      </c>
      <c r="AD98" s="301">
        <v>16.510000000000005</v>
      </c>
      <c r="AE98" s="296"/>
    </row>
    <row r="99" spans="1:31" s="23" customFormat="1" ht="12">
      <c r="A99" s="576"/>
      <c r="B99" s="307" t="s">
        <v>189</v>
      </c>
      <c r="C99" s="299">
        <v>749.80000000000007</v>
      </c>
      <c r="D99" s="299">
        <v>600.91999999999996</v>
      </c>
      <c r="E99" s="140">
        <v>119.1</v>
      </c>
      <c r="F99" s="140">
        <v>29.780000000000037</v>
      </c>
      <c r="G99" s="299">
        <v>1332.3999999999999</v>
      </c>
      <c r="H99" s="299">
        <v>876.8</v>
      </c>
      <c r="I99" s="140">
        <v>364.47999999999996</v>
      </c>
      <c r="J99" s="140">
        <v>91.119999999999948</v>
      </c>
      <c r="K99" s="300">
        <v>0</v>
      </c>
      <c r="L99" s="300">
        <v>0</v>
      </c>
      <c r="M99" s="300">
        <v>0</v>
      </c>
      <c r="N99" s="299">
        <v>749.80000000000007</v>
      </c>
      <c r="O99" s="299">
        <v>600.91999999999996</v>
      </c>
      <c r="P99" s="140">
        <v>119.10000000000008</v>
      </c>
      <c r="Q99" s="140">
        <v>29.780000000000037</v>
      </c>
      <c r="R99" s="299">
        <v>1332.3999999999999</v>
      </c>
      <c r="S99" s="299">
        <v>876.8</v>
      </c>
      <c r="T99" s="140">
        <v>364.47999999999996</v>
      </c>
      <c r="U99" s="140">
        <v>91.119999999999948</v>
      </c>
      <c r="V99" s="142">
        <v>720.02</v>
      </c>
      <c r="W99" s="301">
        <v>467.66</v>
      </c>
      <c r="X99" s="142">
        <v>252.36</v>
      </c>
      <c r="Y99" s="142">
        <v>1351.82</v>
      </c>
      <c r="Z99" s="301">
        <v>1010.06</v>
      </c>
      <c r="AA99" s="142">
        <v>341.76</v>
      </c>
      <c r="AB99" s="301">
        <v>-110.54000000000008</v>
      </c>
      <c r="AC99" s="301">
        <v>0</v>
      </c>
      <c r="AD99" s="301">
        <v>-110.54000000000008</v>
      </c>
      <c r="AE99" s="415"/>
    </row>
    <row r="100" spans="1:31" s="23" customFormat="1" ht="12">
      <c r="A100" s="576" t="s">
        <v>42</v>
      </c>
      <c r="B100" s="304" t="s">
        <v>190</v>
      </c>
      <c r="C100" s="295">
        <v>2421.6000000000004</v>
      </c>
      <c r="D100" s="295">
        <v>1670.84</v>
      </c>
      <c r="E100" s="141">
        <v>376.61000000000007</v>
      </c>
      <c r="F100" s="141">
        <v>374.15</v>
      </c>
      <c r="G100" s="295">
        <v>16268.720000000001</v>
      </c>
      <c r="H100" s="295">
        <v>9133.24</v>
      </c>
      <c r="I100" s="141">
        <v>3455.75</v>
      </c>
      <c r="J100" s="141">
        <v>3679.7299999999991</v>
      </c>
      <c r="K100" s="295">
        <v>0</v>
      </c>
      <c r="L100" s="295">
        <v>0</v>
      </c>
      <c r="M100" s="295">
        <v>0</v>
      </c>
      <c r="N100" s="295">
        <v>2421.6000000000004</v>
      </c>
      <c r="O100" s="295">
        <v>1670.84</v>
      </c>
      <c r="P100" s="141">
        <v>376.61000000000007</v>
      </c>
      <c r="Q100" s="141">
        <v>374.15</v>
      </c>
      <c r="R100" s="295">
        <v>16268.720000000001</v>
      </c>
      <c r="S100" s="295">
        <v>9133.24</v>
      </c>
      <c r="T100" s="141">
        <v>3455.75</v>
      </c>
      <c r="U100" s="141">
        <v>3679.7299999999991</v>
      </c>
      <c r="V100" s="141">
        <v>2047.4499999999998</v>
      </c>
      <c r="W100" s="141">
        <v>1434.0199999999998</v>
      </c>
      <c r="X100" s="141">
        <v>613.43000000000006</v>
      </c>
      <c r="Y100" s="141">
        <v>12819.469999999998</v>
      </c>
      <c r="Z100" s="141">
        <v>9370.0600000000013</v>
      </c>
      <c r="AA100" s="141">
        <v>3449.41</v>
      </c>
      <c r="AB100" s="141">
        <v>-230.48000000000013</v>
      </c>
      <c r="AC100" s="141">
        <v>0</v>
      </c>
      <c r="AD100" s="141">
        <v>-230.48000000000013</v>
      </c>
      <c r="AE100" s="415"/>
    </row>
    <row r="101" spans="1:31" s="23" customFormat="1" ht="21">
      <c r="A101" s="576"/>
      <c r="B101" s="306" t="s">
        <v>274</v>
      </c>
      <c r="C101" s="299">
        <v>1049</v>
      </c>
      <c r="D101" s="299">
        <v>639.96</v>
      </c>
      <c r="E101" s="140">
        <v>120.28</v>
      </c>
      <c r="F101" s="140">
        <v>288.76</v>
      </c>
      <c r="G101" s="299">
        <v>6865.76</v>
      </c>
      <c r="H101" s="299">
        <v>3282.6</v>
      </c>
      <c r="I101" s="140">
        <v>823.16000000000008</v>
      </c>
      <c r="J101" s="140">
        <v>2760</v>
      </c>
      <c r="K101" s="299">
        <v>0</v>
      </c>
      <c r="L101" s="299">
        <v>0</v>
      </c>
      <c r="M101" s="299">
        <v>0</v>
      </c>
      <c r="N101" s="299">
        <v>1049</v>
      </c>
      <c r="O101" s="299">
        <v>639.96</v>
      </c>
      <c r="P101" s="140">
        <v>120.28</v>
      </c>
      <c r="Q101" s="140">
        <v>288.76</v>
      </c>
      <c r="R101" s="299">
        <v>6865.76</v>
      </c>
      <c r="S101" s="299">
        <v>3282.6</v>
      </c>
      <c r="T101" s="140">
        <v>823.16000000000008</v>
      </c>
      <c r="U101" s="140">
        <v>2760</v>
      </c>
      <c r="V101" s="140">
        <v>760.2399999999999</v>
      </c>
      <c r="W101" s="140">
        <v>572.32999999999993</v>
      </c>
      <c r="X101" s="140">
        <v>187.91</v>
      </c>
      <c r="Y101" s="140">
        <v>4173.59</v>
      </c>
      <c r="Z101" s="140">
        <v>3350.23</v>
      </c>
      <c r="AA101" s="140">
        <v>823.36000000000013</v>
      </c>
      <c r="AB101" s="140">
        <v>-67.82999999999997</v>
      </c>
      <c r="AC101" s="140">
        <v>0</v>
      </c>
      <c r="AD101" s="140">
        <v>-67.82999999999997</v>
      </c>
      <c r="AE101" s="415"/>
    </row>
    <row r="102" spans="1:31" s="23" customFormat="1" ht="11.25">
      <c r="A102" s="576"/>
      <c r="B102" s="176" t="s">
        <v>191</v>
      </c>
      <c r="C102" s="299">
        <v>414.59999999999997</v>
      </c>
      <c r="D102" s="299">
        <v>259.32</v>
      </c>
      <c r="E102" s="140">
        <v>0</v>
      </c>
      <c r="F102" s="140">
        <v>155.27999999999997</v>
      </c>
      <c r="G102" s="299">
        <v>3304.64</v>
      </c>
      <c r="H102" s="299">
        <v>1502.04</v>
      </c>
      <c r="I102" s="140">
        <v>0</v>
      </c>
      <c r="J102" s="140">
        <v>1802.6</v>
      </c>
      <c r="K102" s="300">
        <v>0</v>
      </c>
      <c r="L102" s="300">
        <v>0</v>
      </c>
      <c r="M102" s="300">
        <v>0</v>
      </c>
      <c r="N102" s="299">
        <v>414.59999999999997</v>
      </c>
      <c r="O102" s="299">
        <v>259.32</v>
      </c>
      <c r="P102" s="140">
        <v>0</v>
      </c>
      <c r="Q102" s="140">
        <v>155.27999999999997</v>
      </c>
      <c r="R102" s="299">
        <v>3304.64</v>
      </c>
      <c r="S102" s="299">
        <v>1502.04</v>
      </c>
      <c r="T102" s="140">
        <v>0</v>
      </c>
      <c r="U102" s="140">
        <v>1802.6</v>
      </c>
      <c r="V102" s="142">
        <v>259.32</v>
      </c>
      <c r="W102" s="301">
        <v>259.32</v>
      </c>
      <c r="X102" s="142">
        <v>0</v>
      </c>
      <c r="Y102" s="142">
        <v>1502.04</v>
      </c>
      <c r="Z102" s="301">
        <v>1502.04</v>
      </c>
      <c r="AA102" s="142">
        <v>0</v>
      </c>
      <c r="AB102" s="301">
        <v>0</v>
      </c>
      <c r="AC102" s="301">
        <v>0</v>
      </c>
      <c r="AD102" s="301">
        <v>0</v>
      </c>
      <c r="AE102" s="296"/>
    </row>
    <row r="103" spans="1:31" s="23" customFormat="1" ht="12">
      <c r="A103" s="576"/>
      <c r="B103" s="176" t="s">
        <v>192</v>
      </c>
      <c r="C103" s="299">
        <v>469.4</v>
      </c>
      <c r="D103" s="299">
        <v>281.64</v>
      </c>
      <c r="E103" s="140">
        <v>93.88</v>
      </c>
      <c r="F103" s="140">
        <v>93.88</v>
      </c>
      <c r="G103" s="299">
        <v>2218.8000000000002</v>
      </c>
      <c r="H103" s="299">
        <v>1109.4000000000001</v>
      </c>
      <c r="I103" s="140">
        <v>554.70000000000005</v>
      </c>
      <c r="J103" s="140">
        <v>554.70000000000005</v>
      </c>
      <c r="K103" s="300">
        <v>0</v>
      </c>
      <c r="L103" s="300">
        <v>0</v>
      </c>
      <c r="M103" s="300">
        <v>0</v>
      </c>
      <c r="N103" s="299">
        <v>469.4</v>
      </c>
      <c r="O103" s="299">
        <v>281.64</v>
      </c>
      <c r="P103" s="140">
        <v>93.88</v>
      </c>
      <c r="Q103" s="140">
        <v>93.88</v>
      </c>
      <c r="R103" s="299">
        <v>2218.8000000000002</v>
      </c>
      <c r="S103" s="299">
        <v>1109.4000000000001</v>
      </c>
      <c r="T103" s="140">
        <v>554.70000000000005</v>
      </c>
      <c r="U103" s="140">
        <v>554.70000000000005</v>
      </c>
      <c r="V103" s="142">
        <v>375.52</v>
      </c>
      <c r="W103" s="301">
        <v>229.20999999999998</v>
      </c>
      <c r="X103" s="142">
        <v>146.31</v>
      </c>
      <c r="Y103" s="142">
        <v>1716.77</v>
      </c>
      <c r="Z103" s="301">
        <v>1161.83</v>
      </c>
      <c r="AA103" s="142">
        <v>554.94000000000005</v>
      </c>
      <c r="AB103" s="301">
        <v>-52.669999999999902</v>
      </c>
      <c r="AC103" s="301">
        <v>0</v>
      </c>
      <c r="AD103" s="301">
        <v>-52.669999999999902</v>
      </c>
      <c r="AE103" s="415"/>
    </row>
    <row r="104" spans="1:31" s="23" customFormat="1" ht="12">
      <c r="A104" s="576"/>
      <c r="B104" s="176" t="s">
        <v>193</v>
      </c>
      <c r="C104" s="299">
        <v>165</v>
      </c>
      <c r="D104" s="299">
        <v>99</v>
      </c>
      <c r="E104" s="140">
        <v>26.4</v>
      </c>
      <c r="F104" s="140">
        <v>39.6</v>
      </c>
      <c r="G104" s="299">
        <v>1342.32</v>
      </c>
      <c r="H104" s="299">
        <v>671.16</v>
      </c>
      <c r="I104" s="140">
        <v>268.45999999999998</v>
      </c>
      <c r="J104" s="140">
        <v>402.7</v>
      </c>
      <c r="K104" s="300">
        <v>0</v>
      </c>
      <c r="L104" s="300">
        <v>0</v>
      </c>
      <c r="M104" s="300">
        <v>0</v>
      </c>
      <c r="N104" s="299">
        <v>165</v>
      </c>
      <c r="O104" s="299">
        <v>99</v>
      </c>
      <c r="P104" s="140">
        <v>26.4</v>
      </c>
      <c r="Q104" s="140">
        <v>39.6</v>
      </c>
      <c r="R104" s="299">
        <v>1342.32</v>
      </c>
      <c r="S104" s="299">
        <v>671.16</v>
      </c>
      <c r="T104" s="140">
        <v>268.45999999999998</v>
      </c>
      <c r="U104" s="140">
        <v>402.7</v>
      </c>
      <c r="V104" s="142">
        <v>125.4</v>
      </c>
      <c r="W104" s="301">
        <v>83.8</v>
      </c>
      <c r="X104" s="142">
        <v>41.6</v>
      </c>
      <c r="Y104" s="142">
        <v>954.78</v>
      </c>
      <c r="Z104" s="301">
        <v>686.36</v>
      </c>
      <c r="AA104" s="142">
        <v>268.42</v>
      </c>
      <c r="AB104" s="301">
        <v>-15.160000000000068</v>
      </c>
      <c r="AC104" s="301">
        <v>0</v>
      </c>
      <c r="AD104" s="301">
        <v>-15.160000000000068</v>
      </c>
      <c r="AE104" s="415"/>
    </row>
    <row r="105" spans="1:31" s="23" customFormat="1" ht="12">
      <c r="A105" s="576"/>
      <c r="B105" s="306" t="s">
        <v>194</v>
      </c>
      <c r="C105" s="299">
        <v>92.199999999999989</v>
      </c>
      <c r="D105" s="299">
        <v>56.28</v>
      </c>
      <c r="E105" s="140">
        <v>25.14</v>
      </c>
      <c r="F105" s="140">
        <v>10.779999999999994</v>
      </c>
      <c r="G105" s="299">
        <v>660</v>
      </c>
      <c r="H105" s="299">
        <v>330</v>
      </c>
      <c r="I105" s="140">
        <v>231</v>
      </c>
      <c r="J105" s="140">
        <v>99</v>
      </c>
      <c r="K105" s="300">
        <v>0</v>
      </c>
      <c r="L105" s="300">
        <v>0</v>
      </c>
      <c r="M105" s="300">
        <v>0</v>
      </c>
      <c r="N105" s="299">
        <v>92.199999999999989</v>
      </c>
      <c r="O105" s="299">
        <v>56.28</v>
      </c>
      <c r="P105" s="140">
        <v>25.139999999999993</v>
      </c>
      <c r="Q105" s="140">
        <v>10.779999999999994</v>
      </c>
      <c r="R105" s="299">
        <v>660</v>
      </c>
      <c r="S105" s="299">
        <v>330</v>
      </c>
      <c r="T105" s="140">
        <v>231</v>
      </c>
      <c r="U105" s="140">
        <v>99</v>
      </c>
      <c r="V105" s="142">
        <v>81.419999999999987</v>
      </c>
      <c r="W105" s="301">
        <v>41.189999999999991</v>
      </c>
      <c r="X105" s="142">
        <v>40.230000000000004</v>
      </c>
      <c r="Y105" s="142">
        <v>577.1</v>
      </c>
      <c r="Z105" s="301">
        <v>345.09000000000003</v>
      </c>
      <c r="AA105" s="142">
        <v>232.01</v>
      </c>
      <c r="AB105" s="301">
        <v>-16.099999999999994</v>
      </c>
      <c r="AC105" s="301">
        <v>0</v>
      </c>
      <c r="AD105" s="301">
        <v>-16.099999999999994</v>
      </c>
      <c r="AE105" s="415"/>
    </row>
    <row r="106" spans="1:31" s="23" customFormat="1" ht="12">
      <c r="A106" s="576"/>
      <c r="B106" s="306" t="s">
        <v>195</v>
      </c>
      <c r="C106" s="299">
        <v>162.4</v>
      </c>
      <c r="D106" s="299">
        <v>99.36</v>
      </c>
      <c r="E106" s="140">
        <v>44.13</v>
      </c>
      <c r="F106" s="140">
        <v>18.909999999999989</v>
      </c>
      <c r="G106" s="299">
        <v>1348.08</v>
      </c>
      <c r="H106" s="299">
        <v>674.04</v>
      </c>
      <c r="I106" s="140">
        <v>471.83</v>
      </c>
      <c r="J106" s="140">
        <v>202.20999999999998</v>
      </c>
      <c r="K106" s="300">
        <v>0</v>
      </c>
      <c r="L106" s="300">
        <v>0</v>
      </c>
      <c r="M106" s="300">
        <v>0</v>
      </c>
      <c r="N106" s="299">
        <v>162.4</v>
      </c>
      <c r="O106" s="299">
        <v>99.36</v>
      </c>
      <c r="P106" s="140">
        <v>44.130000000000017</v>
      </c>
      <c r="Q106" s="140">
        <v>18.909999999999989</v>
      </c>
      <c r="R106" s="299">
        <v>1348.08</v>
      </c>
      <c r="S106" s="299">
        <v>674.04</v>
      </c>
      <c r="T106" s="140">
        <v>471.83</v>
      </c>
      <c r="U106" s="140">
        <v>202.20999999999998</v>
      </c>
      <c r="V106" s="142">
        <v>143.49</v>
      </c>
      <c r="W106" s="301">
        <v>97.490000000000009</v>
      </c>
      <c r="X106" s="142">
        <v>46</v>
      </c>
      <c r="Y106" s="142">
        <v>1147.6500000000001</v>
      </c>
      <c r="Z106" s="301">
        <v>675.91</v>
      </c>
      <c r="AA106" s="142">
        <v>471.74</v>
      </c>
      <c r="AB106" s="301">
        <v>-1.7800000000000615</v>
      </c>
      <c r="AC106" s="301">
        <v>0</v>
      </c>
      <c r="AD106" s="301">
        <v>-1.7800000000000615</v>
      </c>
      <c r="AE106" s="415"/>
    </row>
    <row r="107" spans="1:31" s="23" customFormat="1" ht="12">
      <c r="A107" s="576"/>
      <c r="B107" s="307" t="s">
        <v>196</v>
      </c>
      <c r="C107" s="299">
        <v>168</v>
      </c>
      <c r="D107" s="299">
        <v>135.23999999999998</v>
      </c>
      <c r="E107" s="140">
        <v>26.21</v>
      </c>
      <c r="F107" s="140">
        <v>6.5500000000000185</v>
      </c>
      <c r="G107" s="299">
        <v>1329.12</v>
      </c>
      <c r="H107" s="299">
        <v>886.08</v>
      </c>
      <c r="I107" s="140">
        <v>354.43</v>
      </c>
      <c r="J107" s="140">
        <v>88.609999999999843</v>
      </c>
      <c r="K107" s="300">
        <v>0</v>
      </c>
      <c r="L107" s="300">
        <v>0</v>
      </c>
      <c r="M107" s="300">
        <v>0</v>
      </c>
      <c r="N107" s="299">
        <v>168</v>
      </c>
      <c r="O107" s="299">
        <v>135.23999999999998</v>
      </c>
      <c r="P107" s="140">
        <v>26.21</v>
      </c>
      <c r="Q107" s="140">
        <v>6.5500000000000185</v>
      </c>
      <c r="R107" s="299">
        <v>1329.12</v>
      </c>
      <c r="S107" s="299">
        <v>886.08</v>
      </c>
      <c r="T107" s="140">
        <v>354.43</v>
      </c>
      <c r="U107" s="140">
        <v>88.609999999999843</v>
      </c>
      <c r="V107" s="142">
        <v>161.44999999999999</v>
      </c>
      <c r="W107" s="301">
        <v>121.41999999999999</v>
      </c>
      <c r="X107" s="142">
        <v>40.03</v>
      </c>
      <c r="Y107" s="142">
        <v>1259.3899999999999</v>
      </c>
      <c r="Z107" s="301">
        <v>899.9</v>
      </c>
      <c r="AA107" s="142">
        <v>359.49</v>
      </c>
      <c r="AB107" s="301">
        <v>-18.879999999999932</v>
      </c>
      <c r="AC107" s="301">
        <v>0</v>
      </c>
      <c r="AD107" s="301">
        <v>-18.879999999999932</v>
      </c>
      <c r="AE107" s="415"/>
    </row>
    <row r="108" spans="1:31" s="23" customFormat="1" ht="12">
      <c r="A108" s="576"/>
      <c r="B108" s="307" t="s">
        <v>197</v>
      </c>
      <c r="C108" s="299">
        <v>136.60000000000002</v>
      </c>
      <c r="D108" s="299">
        <v>109.64</v>
      </c>
      <c r="E108" s="140">
        <v>21.57</v>
      </c>
      <c r="F108" s="140">
        <v>5.3900000000000077</v>
      </c>
      <c r="G108" s="299">
        <v>523.20000000000005</v>
      </c>
      <c r="H108" s="299">
        <v>348.8</v>
      </c>
      <c r="I108" s="140">
        <v>139.52000000000001</v>
      </c>
      <c r="J108" s="140">
        <v>34.880000000000024</v>
      </c>
      <c r="K108" s="300">
        <v>0</v>
      </c>
      <c r="L108" s="300">
        <v>0</v>
      </c>
      <c r="M108" s="300">
        <v>0</v>
      </c>
      <c r="N108" s="299">
        <v>136.60000000000002</v>
      </c>
      <c r="O108" s="299">
        <v>109.64</v>
      </c>
      <c r="P108" s="140">
        <v>21.570000000000014</v>
      </c>
      <c r="Q108" s="140">
        <v>5.3900000000000077</v>
      </c>
      <c r="R108" s="299">
        <v>523.20000000000005</v>
      </c>
      <c r="S108" s="299">
        <v>348.8</v>
      </c>
      <c r="T108" s="140">
        <v>139.52000000000001</v>
      </c>
      <c r="U108" s="140">
        <v>34.880000000000024</v>
      </c>
      <c r="V108" s="142">
        <v>131.21</v>
      </c>
      <c r="W108" s="301">
        <v>73.12</v>
      </c>
      <c r="X108" s="142">
        <v>58.09</v>
      </c>
      <c r="Y108" s="142">
        <v>528.1</v>
      </c>
      <c r="Z108" s="301">
        <v>385.32</v>
      </c>
      <c r="AA108" s="142">
        <v>142.78</v>
      </c>
      <c r="AB108" s="301">
        <v>-39.779999999999973</v>
      </c>
      <c r="AC108" s="301">
        <v>0</v>
      </c>
      <c r="AD108" s="301">
        <v>-39.779999999999973</v>
      </c>
      <c r="AE108" s="415"/>
    </row>
    <row r="109" spans="1:31" s="23" customFormat="1" ht="12">
      <c r="A109" s="576"/>
      <c r="B109" s="307" t="s">
        <v>198</v>
      </c>
      <c r="C109" s="299">
        <v>195.4</v>
      </c>
      <c r="D109" s="299">
        <v>157.28</v>
      </c>
      <c r="E109" s="140">
        <v>30.5</v>
      </c>
      <c r="F109" s="140">
        <v>7.6200000000000045</v>
      </c>
      <c r="G109" s="299">
        <v>1225.44</v>
      </c>
      <c r="H109" s="299">
        <v>816.96</v>
      </c>
      <c r="I109" s="140">
        <v>326.77999999999997</v>
      </c>
      <c r="J109" s="140">
        <v>81.700000000000045</v>
      </c>
      <c r="K109" s="300">
        <v>0</v>
      </c>
      <c r="L109" s="300">
        <v>0</v>
      </c>
      <c r="M109" s="300">
        <v>0</v>
      </c>
      <c r="N109" s="299">
        <v>195.4</v>
      </c>
      <c r="O109" s="299">
        <v>157.28</v>
      </c>
      <c r="P109" s="140">
        <v>30.5</v>
      </c>
      <c r="Q109" s="140">
        <v>7.6200000000000045</v>
      </c>
      <c r="R109" s="299">
        <v>1225.44</v>
      </c>
      <c r="S109" s="299">
        <v>816.96</v>
      </c>
      <c r="T109" s="140">
        <v>326.77999999999997</v>
      </c>
      <c r="U109" s="140">
        <v>81.700000000000045</v>
      </c>
      <c r="V109" s="142">
        <v>187.78</v>
      </c>
      <c r="W109" s="301">
        <v>138.07</v>
      </c>
      <c r="X109" s="142">
        <v>49.71</v>
      </c>
      <c r="Y109" s="142">
        <v>1162.9499999999998</v>
      </c>
      <c r="Z109" s="301">
        <v>836.17</v>
      </c>
      <c r="AA109" s="142">
        <v>326.77999999999997</v>
      </c>
      <c r="AB109" s="301">
        <v>-19.209999999999965</v>
      </c>
      <c r="AC109" s="301">
        <v>0</v>
      </c>
      <c r="AD109" s="301">
        <v>-19.209999999999965</v>
      </c>
      <c r="AE109" s="415"/>
    </row>
    <row r="110" spans="1:31" s="23" customFormat="1" ht="12">
      <c r="A110" s="576"/>
      <c r="B110" s="306" t="s">
        <v>199</v>
      </c>
      <c r="C110" s="299">
        <v>127</v>
      </c>
      <c r="D110" s="299">
        <v>102.56</v>
      </c>
      <c r="E110" s="140">
        <v>17.11</v>
      </c>
      <c r="F110" s="140">
        <v>7.3299999999999983</v>
      </c>
      <c r="G110" s="299">
        <v>1161.8399999999997</v>
      </c>
      <c r="H110" s="299">
        <v>774.56</v>
      </c>
      <c r="I110" s="140">
        <v>271.10000000000002</v>
      </c>
      <c r="J110" s="140">
        <v>116.17999999999995</v>
      </c>
      <c r="K110" s="300">
        <v>0</v>
      </c>
      <c r="L110" s="300">
        <v>0</v>
      </c>
      <c r="M110" s="300">
        <v>0</v>
      </c>
      <c r="N110" s="299">
        <v>127</v>
      </c>
      <c r="O110" s="299">
        <v>102.56</v>
      </c>
      <c r="P110" s="140">
        <v>17.11</v>
      </c>
      <c r="Q110" s="140">
        <v>7.3299999999999983</v>
      </c>
      <c r="R110" s="299">
        <v>1161.8399999999997</v>
      </c>
      <c r="S110" s="299">
        <v>774.56</v>
      </c>
      <c r="T110" s="140">
        <v>271.0999999999998</v>
      </c>
      <c r="U110" s="140">
        <v>116.17999999999995</v>
      </c>
      <c r="V110" s="142">
        <v>119.67</v>
      </c>
      <c r="W110" s="301">
        <v>89.36</v>
      </c>
      <c r="X110" s="142">
        <v>30.310000000000002</v>
      </c>
      <c r="Y110" s="142">
        <v>1064.1199999999999</v>
      </c>
      <c r="Z110" s="301">
        <v>787.76</v>
      </c>
      <c r="AA110" s="142">
        <v>276.36</v>
      </c>
      <c r="AB110" s="301">
        <v>-18.460000000000264</v>
      </c>
      <c r="AC110" s="301">
        <v>0</v>
      </c>
      <c r="AD110" s="301">
        <v>-18.460000000000264</v>
      </c>
      <c r="AE110" s="415"/>
    </row>
    <row r="111" spans="1:31" s="23" customFormat="1" ht="12">
      <c r="A111" s="576"/>
      <c r="B111" s="307" t="s">
        <v>200</v>
      </c>
      <c r="C111" s="299">
        <v>125</v>
      </c>
      <c r="D111" s="299">
        <v>100.47999999999999</v>
      </c>
      <c r="E111" s="140">
        <v>19.61</v>
      </c>
      <c r="F111" s="140">
        <v>4.910000000000009</v>
      </c>
      <c r="G111" s="299">
        <v>746.16</v>
      </c>
      <c r="H111" s="299">
        <v>464.96</v>
      </c>
      <c r="I111" s="140">
        <v>224.95999999999998</v>
      </c>
      <c r="J111" s="140">
        <v>56.239999999999981</v>
      </c>
      <c r="K111" s="300">
        <v>0</v>
      </c>
      <c r="L111" s="300">
        <v>0</v>
      </c>
      <c r="M111" s="300">
        <v>0</v>
      </c>
      <c r="N111" s="299">
        <v>125</v>
      </c>
      <c r="O111" s="299">
        <v>100.47999999999999</v>
      </c>
      <c r="P111" s="140">
        <v>19.61</v>
      </c>
      <c r="Q111" s="140">
        <v>4.910000000000009</v>
      </c>
      <c r="R111" s="299">
        <v>746.16</v>
      </c>
      <c r="S111" s="299">
        <v>464.96</v>
      </c>
      <c r="T111" s="140">
        <v>224.96</v>
      </c>
      <c r="U111" s="140">
        <v>56.239999999999981</v>
      </c>
      <c r="V111" s="142">
        <v>120.08999999999999</v>
      </c>
      <c r="W111" s="301">
        <v>68.22999999999999</v>
      </c>
      <c r="X111" s="142">
        <v>51.86</v>
      </c>
      <c r="Y111" s="142">
        <v>700.94</v>
      </c>
      <c r="Z111" s="301">
        <v>497.21000000000004</v>
      </c>
      <c r="AA111" s="142">
        <v>203.73</v>
      </c>
      <c r="AB111" s="301">
        <v>-11.02000000000001</v>
      </c>
      <c r="AC111" s="301">
        <v>0</v>
      </c>
      <c r="AD111" s="301">
        <v>-11.02000000000001</v>
      </c>
      <c r="AE111" s="415"/>
    </row>
    <row r="112" spans="1:31" s="23" customFormat="1" ht="12">
      <c r="A112" s="576"/>
      <c r="B112" s="307" t="s">
        <v>201</v>
      </c>
      <c r="C112" s="299">
        <v>123.4</v>
      </c>
      <c r="D112" s="299">
        <v>74.52</v>
      </c>
      <c r="E112" s="140">
        <v>39.1</v>
      </c>
      <c r="F112" s="140">
        <v>9.7800000000000082</v>
      </c>
      <c r="G112" s="299">
        <v>305.04000000000002</v>
      </c>
      <c r="H112" s="299">
        <v>152.52000000000001</v>
      </c>
      <c r="I112" s="140">
        <v>122.02</v>
      </c>
      <c r="J112" s="140">
        <v>30.500000000000014</v>
      </c>
      <c r="K112" s="300">
        <v>0</v>
      </c>
      <c r="L112" s="300">
        <v>0</v>
      </c>
      <c r="M112" s="300">
        <v>0</v>
      </c>
      <c r="N112" s="299">
        <v>123.4</v>
      </c>
      <c r="O112" s="299">
        <v>74.52</v>
      </c>
      <c r="P112" s="140">
        <v>39.1</v>
      </c>
      <c r="Q112" s="140">
        <v>9.7800000000000082</v>
      </c>
      <c r="R112" s="299">
        <v>305.04000000000002</v>
      </c>
      <c r="S112" s="299">
        <v>152.52000000000001</v>
      </c>
      <c r="T112" s="140">
        <v>122.02</v>
      </c>
      <c r="U112" s="140">
        <v>30.500000000000014</v>
      </c>
      <c r="V112" s="142">
        <v>113.62</v>
      </c>
      <c r="W112" s="301">
        <v>59.029999999999994</v>
      </c>
      <c r="X112" s="142">
        <v>54.59</v>
      </c>
      <c r="Y112" s="142">
        <v>290.22000000000003</v>
      </c>
      <c r="Z112" s="301">
        <v>168.01</v>
      </c>
      <c r="AA112" s="142">
        <v>122.21000000000001</v>
      </c>
      <c r="AB112" s="301">
        <v>-15.68</v>
      </c>
      <c r="AC112" s="301">
        <v>0</v>
      </c>
      <c r="AD112" s="301">
        <v>-15.68</v>
      </c>
      <c r="AE112" s="415"/>
    </row>
    <row r="113" spans="1:31" s="23" customFormat="1" ht="12">
      <c r="A113" s="576"/>
      <c r="B113" s="306" t="s">
        <v>202</v>
      </c>
      <c r="C113" s="299">
        <v>242.6</v>
      </c>
      <c r="D113" s="299">
        <v>195.51999999999998</v>
      </c>
      <c r="E113" s="140">
        <v>32.96</v>
      </c>
      <c r="F113" s="140">
        <v>14.120000000000012</v>
      </c>
      <c r="G113" s="299">
        <v>2104.08</v>
      </c>
      <c r="H113" s="299">
        <v>1402.72</v>
      </c>
      <c r="I113" s="140">
        <v>490.95</v>
      </c>
      <c r="J113" s="140">
        <v>210.40999999999991</v>
      </c>
      <c r="K113" s="300">
        <v>0</v>
      </c>
      <c r="L113" s="300">
        <v>0</v>
      </c>
      <c r="M113" s="300">
        <v>0</v>
      </c>
      <c r="N113" s="299">
        <v>242.6</v>
      </c>
      <c r="O113" s="299">
        <v>195.51999999999998</v>
      </c>
      <c r="P113" s="140">
        <v>32.96</v>
      </c>
      <c r="Q113" s="140">
        <v>14.120000000000012</v>
      </c>
      <c r="R113" s="299">
        <v>2104.08</v>
      </c>
      <c r="S113" s="299">
        <v>1402.72</v>
      </c>
      <c r="T113" s="140">
        <v>490.95</v>
      </c>
      <c r="U113" s="140">
        <v>210.40999999999991</v>
      </c>
      <c r="V113" s="142">
        <v>228.47999999999996</v>
      </c>
      <c r="W113" s="301">
        <v>173.77999999999997</v>
      </c>
      <c r="X113" s="142">
        <v>54.7</v>
      </c>
      <c r="Y113" s="142">
        <v>1915.41</v>
      </c>
      <c r="Z113" s="301">
        <v>1424.46</v>
      </c>
      <c r="AA113" s="142">
        <v>490.95</v>
      </c>
      <c r="AB113" s="301">
        <v>-21.739999999999981</v>
      </c>
      <c r="AC113" s="301">
        <v>0</v>
      </c>
      <c r="AD113" s="301">
        <v>-21.739999999999981</v>
      </c>
      <c r="AE113" s="415"/>
    </row>
    <row r="114" spans="1:31" s="23" customFormat="1" ht="12">
      <c r="A114" s="576" t="s">
        <v>46</v>
      </c>
      <c r="B114" s="304" t="s">
        <v>203</v>
      </c>
      <c r="C114" s="295">
        <v>2571.6</v>
      </c>
      <c r="D114" s="295">
        <v>1764.24</v>
      </c>
      <c r="E114" s="141">
        <v>428.01</v>
      </c>
      <c r="F114" s="141">
        <v>379.34999999999997</v>
      </c>
      <c r="G114" s="295">
        <v>9766.8799999999992</v>
      </c>
      <c r="H114" s="295">
        <v>5068.4799999999996</v>
      </c>
      <c r="I114" s="141">
        <v>1990.26</v>
      </c>
      <c r="J114" s="141">
        <v>2708.14</v>
      </c>
      <c r="K114" s="295">
        <v>0</v>
      </c>
      <c r="L114" s="295">
        <v>0</v>
      </c>
      <c r="M114" s="295">
        <v>0</v>
      </c>
      <c r="N114" s="295">
        <v>2571.6</v>
      </c>
      <c r="O114" s="295">
        <v>1764.24</v>
      </c>
      <c r="P114" s="141">
        <v>428.00999999999993</v>
      </c>
      <c r="Q114" s="141">
        <v>379.34999999999997</v>
      </c>
      <c r="R114" s="295">
        <v>9766.8799999999992</v>
      </c>
      <c r="S114" s="295">
        <v>5068.4799999999996</v>
      </c>
      <c r="T114" s="141">
        <v>1990.26</v>
      </c>
      <c r="U114" s="141">
        <v>2708.14</v>
      </c>
      <c r="V114" s="141">
        <v>2192.25</v>
      </c>
      <c r="W114" s="141">
        <v>1491.39</v>
      </c>
      <c r="X114" s="141">
        <v>700.86000000000013</v>
      </c>
      <c r="Y114" s="141">
        <v>7336.0300000000007</v>
      </c>
      <c r="Z114" s="141">
        <v>5341.33</v>
      </c>
      <c r="AA114" s="141">
        <v>1994.6999999999998</v>
      </c>
      <c r="AB114" s="141">
        <v>-277.28999999999991</v>
      </c>
      <c r="AC114" s="141">
        <v>0</v>
      </c>
      <c r="AD114" s="141">
        <v>-277.28999999999991</v>
      </c>
      <c r="AE114" s="415"/>
    </row>
    <row r="115" spans="1:31" s="23" customFormat="1" ht="21">
      <c r="A115" s="576"/>
      <c r="B115" s="306" t="s">
        <v>275</v>
      </c>
      <c r="C115" s="299">
        <v>766.4</v>
      </c>
      <c r="D115" s="299">
        <v>466.55999999999995</v>
      </c>
      <c r="E115" s="140">
        <v>33.409999999999997</v>
      </c>
      <c r="F115" s="140">
        <v>266.43</v>
      </c>
      <c r="G115" s="299">
        <v>4490.96</v>
      </c>
      <c r="H115" s="299">
        <v>2063.52</v>
      </c>
      <c r="I115" s="140">
        <v>307.20000000000005</v>
      </c>
      <c r="J115" s="140">
        <v>2120.2400000000002</v>
      </c>
      <c r="K115" s="299">
        <v>0</v>
      </c>
      <c r="L115" s="299">
        <v>0</v>
      </c>
      <c r="M115" s="299">
        <v>0</v>
      </c>
      <c r="N115" s="299">
        <v>766.4</v>
      </c>
      <c r="O115" s="299">
        <v>466.55999999999995</v>
      </c>
      <c r="P115" s="140">
        <v>33.410000000000011</v>
      </c>
      <c r="Q115" s="140">
        <v>266.43</v>
      </c>
      <c r="R115" s="299">
        <v>4490.96</v>
      </c>
      <c r="S115" s="299">
        <v>2063.52</v>
      </c>
      <c r="T115" s="140">
        <v>307.20000000000005</v>
      </c>
      <c r="U115" s="140">
        <v>2120.2400000000002</v>
      </c>
      <c r="V115" s="140">
        <v>499.96999999999997</v>
      </c>
      <c r="W115" s="140">
        <v>449.49999999999994</v>
      </c>
      <c r="X115" s="140">
        <v>50.47</v>
      </c>
      <c r="Y115" s="140">
        <v>2387.83</v>
      </c>
      <c r="Z115" s="140">
        <v>2080.58</v>
      </c>
      <c r="AA115" s="140">
        <v>307.25</v>
      </c>
      <c r="AB115" s="140">
        <v>-17.109999999999914</v>
      </c>
      <c r="AC115" s="140">
        <v>0</v>
      </c>
      <c r="AD115" s="140">
        <v>-17.109999999999914</v>
      </c>
      <c r="AE115" s="415"/>
    </row>
    <row r="116" spans="1:31" s="23" customFormat="1" ht="12">
      <c r="A116" s="576"/>
      <c r="B116" s="176" t="s">
        <v>204</v>
      </c>
      <c r="C116" s="299">
        <v>557.59999999999991</v>
      </c>
      <c r="D116" s="299">
        <v>341.28</v>
      </c>
      <c r="E116" s="140">
        <v>0</v>
      </c>
      <c r="F116" s="140">
        <v>216.32</v>
      </c>
      <c r="G116" s="299">
        <v>2954.96</v>
      </c>
      <c r="H116" s="299">
        <v>1295.52</v>
      </c>
      <c r="I116" s="140">
        <v>0</v>
      </c>
      <c r="J116" s="140">
        <v>1659.44</v>
      </c>
      <c r="K116" s="300">
        <v>0</v>
      </c>
      <c r="L116" s="300">
        <v>0</v>
      </c>
      <c r="M116" s="300">
        <v>0</v>
      </c>
      <c r="N116" s="299">
        <v>557.59999999999991</v>
      </c>
      <c r="O116" s="299">
        <v>341.28</v>
      </c>
      <c r="P116" s="140">
        <v>0</v>
      </c>
      <c r="Q116" s="140">
        <v>216.32</v>
      </c>
      <c r="R116" s="299">
        <v>2954.96</v>
      </c>
      <c r="S116" s="299">
        <v>1295.52</v>
      </c>
      <c r="T116" s="140">
        <v>0</v>
      </c>
      <c r="U116" s="140">
        <v>1659.44</v>
      </c>
      <c r="V116" s="142">
        <v>341.28</v>
      </c>
      <c r="W116" s="301">
        <v>337.55999999999995</v>
      </c>
      <c r="X116" s="142">
        <v>3.72</v>
      </c>
      <c r="Y116" s="142">
        <v>1299.24</v>
      </c>
      <c r="Z116" s="301">
        <v>1299.24</v>
      </c>
      <c r="AA116" s="142">
        <v>0</v>
      </c>
      <c r="AB116" s="301">
        <v>-3.7199999999999349</v>
      </c>
      <c r="AC116" s="301">
        <v>0</v>
      </c>
      <c r="AD116" s="301">
        <v>-3.7199999999999349</v>
      </c>
      <c r="AE116" s="415"/>
    </row>
    <row r="117" spans="1:31" s="23" customFormat="1" ht="12">
      <c r="A117" s="576"/>
      <c r="B117" s="176" t="s">
        <v>205</v>
      </c>
      <c r="C117" s="299">
        <v>115.20000000000002</v>
      </c>
      <c r="D117" s="299">
        <v>69.12</v>
      </c>
      <c r="E117" s="140">
        <v>18.43</v>
      </c>
      <c r="F117" s="140">
        <v>27.65</v>
      </c>
      <c r="G117" s="299">
        <v>872.16</v>
      </c>
      <c r="H117" s="299">
        <v>436.08</v>
      </c>
      <c r="I117" s="140">
        <v>174.43</v>
      </c>
      <c r="J117" s="140">
        <v>261.64999999999998</v>
      </c>
      <c r="K117" s="300">
        <v>0</v>
      </c>
      <c r="L117" s="300">
        <v>0</v>
      </c>
      <c r="M117" s="300">
        <v>0</v>
      </c>
      <c r="N117" s="299">
        <v>115.20000000000002</v>
      </c>
      <c r="O117" s="299">
        <v>69.12</v>
      </c>
      <c r="P117" s="140">
        <v>18.430000000000014</v>
      </c>
      <c r="Q117" s="140">
        <v>27.65</v>
      </c>
      <c r="R117" s="299">
        <v>872.16</v>
      </c>
      <c r="S117" s="299">
        <v>436.08</v>
      </c>
      <c r="T117" s="140">
        <v>174.43</v>
      </c>
      <c r="U117" s="140">
        <v>261.64999999999998</v>
      </c>
      <c r="V117" s="142">
        <v>87.550000000000011</v>
      </c>
      <c r="W117" s="301">
        <v>67.550000000000011</v>
      </c>
      <c r="X117" s="142">
        <v>20</v>
      </c>
      <c r="Y117" s="142">
        <v>612.13</v>
      </c>
      <c r="Z117" s="301">
        <v>437.65</v>
      </c>
      <c r="AA117" s="142">
        <v>174.48</v>
      </c>
      <c r="AB117" s="301">
        <v>-1.6199999999999974</v>
      </c>
      <c r="AC117" s="301">
        <v>0</v>
      </c>
      <c r="AD117" s="301">
        <v>-1.6199999999999974</v>
      </c>
      <c r="AE117" s="415"/>
    </row>
    <row r="118" spans="1:31" s="23" customFormat="1" ht="12">
      <c r="A118" s="576"/>
      <c r="B118" s="176" t="s">
        <v>206</v>
      </c>
      <c r="C118" s="299">
        <v>93.6</v>
      </c>
      <c r="D118" s="299">
        <v>56.16</v>
      </c>
      <c r="E118" s="140">
        <v>14.98</v>
      </c>
      <c r="F118" s="140">
        <v>22.459999999999997</v>
      </c>
      <c r="G118" s="299">
        <v>663.84</v>
      </c>
      <c r="H118" s="299">
        <v>331.92</v>
      </c>
      <c r="I118" s="140">
        <v>132.77000000000001</v>
      </c>
      <c r="J118" s="140">
        <v>199.15</v>
      </c>
      <c r="K118" s="300">
        <v>0</v>
      </c>
      <c r="L118" s="300">
        <v>0</v>
      </c>
      <c r="M118" s="300">
        <v>0</v>
      </c>
      <c r="N118" s="299">
        <v>93.6</v>
      </c>
      <c r="O118" s="299">
        <v>56.16</v>
      </c>
      <c r="P118" s="140">
        <v>14.98</v>
      </c>
      <c r="Q118" s="140">
        <v>22.459999999999997</v>
      </c>
      <c r="R118" s="299">
        <v>663.84</v>
      </c>
      <c r="S118" s="299">
        <v>331.92</v>
      </c>
      <c r="T118" s="140">
        <v>132.77000000000001</v>
      </c>
      <c r="U118" s="140">
        <v>199.15</v>
      </c>
      <c r="V118" s="142">
        <v>71.14</v>
      </c>
      <c r="W118" s="301">
        <v>44.39</v>
      </c>
      <c r="X118" s="142">
        <v>26.75</v>
      </c>
      <c r="Y118" s="142">
        <v>476.46000000000004</v>
      </c>
      <c r="Z118" s="301">
        <v>343.69</v>
      </c>
      <c r="AA118" s="142">
        <v>132.77000000000001</v>
      </c>
      <c r="AB118" s="301">
        <v>-11.769999999999982</v>
      </c>
      <c r="AC118" s="301">
        <v>0</v>
      </c>
      <c r="AD118" s="301">
        <v>-11.769999999999982</v>
      </c>
      <c r="AE118" s="415"/>
    </row>
    <row r="119" spans="1:31" s="23" customFormat="1" ht="12">
      <c r="A119" s="576"/>
      <c r="B119" s="306" t="s">
        <v>207</v>
      </c>
      <c r="C119" s="299">
        <v>69.399999999999991</v>
      </c>
      <c r="D119" s="299">
        <v>42.6</v>
      </c>
      <c r="E119" s="140">
        <v>18.760000000000002</v>
      </c>
      <c r="F119" s="140">
        <v>8.0399999999999956</v>
      </c>
      <c r="G119" s="299">
        <v>563.04</v>
      </c>
      <c r="H119" s="299">
        <v>281.52</v>
      </c>
      <c r="I119" s="140">
        <v>197.06</v>
      </c>
      <c r="J119" s="140">
        <v>84.45999999999998</v>
      </c>
      <c r="K119" s="300">
        <v>0</v>
      </c>
      <c r="L119" s="300">
        <v>0</v>
      </c>
      <c r="M119" s="300">
        <v>0</v>
      </c>
      <c r="N119" s="299">
        <v>69.399999999999991</v>
      </c>
      <c r="O119" s="299">
        <v>42.6</v>
      </c>
      <c r="P119" s="140">
        <v>18.759999999999994</v>
      </c>
      <c r="Q119" s="140">
        <v>8.0399999999999956</v>
      </c>
      <c r="R119" s="299">
        <v>563.04</v>
      </c>
      <c r="S119" s="299">
        <v>281.52</v>
      </c>
      <c r="T119" s="140">
        <v>197.06</v>
      </c>
      <c r="U119" s="140">
        <v>84.45999999999998</v>
      </c>
      <c r="V119" s="142">
        <v>61.36</v>
      </c>
      <c r="W119" s="301">
        <v>40.629999999999995</v>
      </c>
      <c r="X119" s="142">
        <v>20.73</v>
      </c>
      <c r="Y119" s="142">
        <v>480.47</v>
      </c>
      <c r="Z119" s="301">
        <v>283.49</v>
      </c>
      <c r="AA119" s="142">
        <v>196.98</v>
      </c>
      <c r="AB119" s="301">
        <v>-1.8900000000000041</v>
      </c>
      <c r="AC119" s="301">
        <v>0</v>
      </c>
      <c r="AD119" s="301">
        <v>-1.8900000000000041</v>
      </c>
      <c r="AE119" s="415"/>
    </row>
    <row r="120" spans="1:31" s="23" customFormat="1" ht="12">
      <c r="A120" s="576"/>
      <c r="B120" s="306" t="s">
        <v>208</v>
      </c>
      <c r="C120" s="299">
        <v>89.399999999999991</v>
      </c>
      <c r="D120" s="299">
        <v>55.08</v>
      </c>
      <c r="E120" s="140">
        <v>24.02</v>
      </c>
      <c r="F120" s="140">
        <v>10.3</v>
      </c>
      <c r="G120" s="299">
        <v>912</v>
      </c>
      <c r="H120" s="299">
        <v>456</v>
      </c>
      <c r="I120" s="140">
        <v>319.2</v>
      </c>
      <c r="J120" s="140">
        <v>136.80000000000001</v>
      </c>
      <c r="K120" s="300">
        <v>0</v>
      </c>
      <c r="L120" s="300">
        <v>0</v>
      </c>
      <c r="M120" s="300">
        <v>0</v>
      </c>
      <c r="N120" s="299">
        <v>89.399999999999991</v>
      </c>
      <c r="O120" s="299">
        <v>55.08</v>
      </c>
      <c r="P120" s="140">
        <v>24.019999999999992</v>
      </c>
      <c r="Q120" s="140">
        <v>10.3</v>
      </c>
      <c r="R120" s="299">
        <v>912</v>
      </c>
      <c r="S120" s="299">
        <v>456</v>
      </c>
      <c r="T120" s="140">
        <v>319.2</v>
      </c>
      <c r="U120" s="140">
        <v>136.80000000000001</v>
      </c>
      <c r="V120" s="142">
        <v>79.099999999999994</v>
      </c>
      <c r="W120" s="301">
        <v>45.709999999999994</v>
      </c>
      <c r="X120" s="142">
        <v>33.39</v>
      </c>
      <c r="Y120" s="142">
        <v>784.56999999999994</v>
      </c>
      <c r="Z120" s="301">
        <v>465.37</v>
      </c>
      <c r="AA120" s="142">
        <v>319.2</v>
      </c>
      <c r="AB120" s="301">
        <v>-9.3700000000000045</v>
      </c>
      <c r="AC120" s="301">
        <v>0</v>
      </c>
      <c r="AD120" s="301">
        <v>-9.3700000000000045</v>
      </c>
      <c r="AE120" s="415"/>
    </row>
    <row r="121" spans="1:31" s="23" customFormat="1" ht="12">
      <c r="A121" s="576"/>
      <c r="B121" s="306" t="s">
        <v>209</v>
      </c>
      <c r="C121" s="299">
        <v>74.599999999999994</v>
      </c>
      <c r="D121" s="299">
        <v>60.16</v>
      </c>
      <c r="E121" s="140">
        <v>10.11</v>
      </c>
      <c r="F121" s="140">
        <v>4.3300000000000054</v>
      </c>
      <c r="G121" s="299">
        <v>572.64</v>
      </c>
      <c r="H121" s="299">
        <v>381.76</v>
      </c>
      <c r="I121" s="140">
        <v>133.62</v>
      </c>
      <c r="J121" s="140">
        <v>57.259999999999991</v>
      </c>
      <c r="K121" s="300">
        <v>0</v>
      </c>
      <c r="L121" s="300">
        <v>0</v>
      </c>
      <c r="M121" s="300">
        <v>0</v>
      </c>
      <c r="N121" s="299">
        <v>74.599999999999994</v>
      </c>
      <c r="O121" s="299">
        <v>60.16</v>
      </c>
      <c r="P121" s="140">
        <v>10.109999999999992</v>
      </c>
      <c r="Q121" s="140">
        <v>4.3300000000000054</v>
      </c>
      <c r="R121" s="299">
        <v>572.64</v>
      </c>
      <c r="S121" s="299">
        <v>381.76</v>
      </c>
      <c r="T121" s="140">
        <v>133.62</v>
      </c>
      <c r="U121" s="140">
        <v>57.259999999999991</v>
      </c>
      <c r="V121" s="142">
        <v>70.27</v>
      </c>
      <c r="W121" s="301">
        <v>46.069999999999993</v>
      </c>
      <c r="X121" s="142">
        <v>24.2</v>
      </c>
      <c r="Y121" s="142">
        <v>530.92000000000007</v>
      </c>
      <c r="Z121" s="301">
        <v>395.85</v>
      </c>
      <c r="AA121" s="142">
        <v>135.07</v>
      </c>
      <c r="AB121" s="301">
        <v>-15.539999999999992</v>
      </c>
      <c r="AC121" s="301">
        <v>0</v>
      </c>
      <c r="AD121" s="301">
        <v>-15.539999999999992</v>
      </c>
      <c r="AE121" s="415"/>
    </row>
    <row r="122" spans="1:31" s="23" customFormat="1" ht="12">
      <c r="A122" s="576"/>
      <c r="B122" s="307" t="s">
        <v>210</v>
      </c>
      <c r="C122" s="299">
        <v>504.19999999999993</v>
      </c>
      <c r="D122" s="299">
        <v>303.47999999999996</v>
      </c>
      <c r="E122" s="140">
        <v>160.58000000000001</v>
      </c>
      <c r="F122" s="140">
        <v>40.140000000000015</v>
      </c>
      <c r="G122" s="299">
        <v>781.44</v>
      </c>
      <c r="H122" s="299">
        <v>390.72</v>
      </c>
      <c r="I122" s="140">
        <v>312.58</v>
      </c>
      <c r="J122" s="140">
        <v>78.140000000000043</v>
      </c>
      <c r="K122" s="300">
        <v>0</v>
      </c>
      <c r="L122" s="300">
        <v>0</v>
      </c>
      <c r="M122" s="300">
        <v>0</v>
      </c>
      <c r="N122" s="299">
        <v>504.19999999999993</v>
      </c>
      <c r="O122" s="299">
        <v>303.47999999999996</v>
      </c>
      <c r="P122" s="140">
        <v>160.57999999999996</v>
      </c>
      <c r="Q122" s="140">
        <v>40.140000000000015</v>
      </c>
      <c r="R122" s="299">
        <v>781.44</v>
      </c>
      <c r="S122" s="299">
        <v>390.72</v>
      </c>
      <c r="T122" s="140">
        <v>312.58</v>
      </c>
      <c r="U122" s="140">
        <v>78.140000000000043</v>
      </c>
      <c r="V122" s="142">
        <v>464.05999999999995</v>
      </c>
      <c r="W122" s="301">
        <v>225.61999999999992</v>
      </c>
      <c r="X122" s="142">
        <v>238.44</v>
      </c>
      <c r="Y122" s="142">
        <v>781.35</v>
      </c>
      <c r="Z122" s="301">
        <v>468.58000000000004</v>
      </c>
      <c r="AA122" s="142">
        <v>312.77</v>
      </c>
      <c r="AB122" s="301">
        <v>-78.049999999999983</v>
      </c>
      <c r="AC122" s="301">
        <v>0</v>
      </c>
      <c r="AD122" s="301">
        <v>-78.049999999999983</v>
      </c>
      <c r="AE122" s="415"/>
    </row>
    <row r="123" spans="1:31" s="23" customFormat="1" ht="12">
      <c r="A123" s="576"/>
      <c r="B123" s="306" t="s">
        <v>211</v>
      </c>
      <c r="C123" s="299">
        <v>45.400000000000006</v>
      </c>
      <c r="D123" s="299">
        <v>27.96</v>
      </c>
      <c r="E123" s="140">
        <v>12.21</v>
      </c>
      <c r="F123" s="140">
        <v>5.23</v>
      </c>
      <c r="G123" s="299">
        <v>461.03999999999996</v>
      </c>
      <c r="H123" s="299">
        <v>230.52</v>
      </c>
      <c r="I123" s="140">
        <v>161.36000000000001</v>
      </c>
      <c r="J123" s="140">
        <v>69.16</v>
      </c>
      <c r="K123" s="300">
        <v>0</v>
      </c>
      <c r="L123" s="300">
        <v>0</v>
      </c>
      <c r="M123" s="300">
        <v>0</v>
      </c>
      <c r="N123" s="299">
        <v>45.400000000000006</v>
      </c>
      <c r="O123" s="299">
        <v>27.96</v>
      </c>
      <c r="P123" s="140">
        <v>12.210000000000004</v>
      </c>
      <c r="Q123" s="140">
        <v>5.23</v>
      </c>
      <c r="R123" s="299">
        <v>461.03999999999996</v>
      </c>
      <c r="S123" s="299">
        <v>230.52</v>
      </c>
      <c r="T123" s="140">
        <v>161.35999999999996</v>
      </c>
      <c r="U123" s="140">
        <v>69.16</v>
      </c>
      <c r="V123" s="142">
        <v>40.17</v>
      </c>
      <c r="W123" s="301">
        <v>21.560000000000006</v>
      </c>
      <c r="X123" s="142">
        <v>18.61</v>
      </c>
      <c r="Y123" s="142">
        <v>398.28000000000003</v>
      </c>
      <c r="Z123" s="301">
        <v>236.92000000000002</v>
      </c>
      <c r="AA123" s="142">
        <v>161.36000000000001</v>
      </c>
      <c r="AB123" s="301">
        <v>-6.3999999999999915</v>
      </c>
      <c r="AC123" s="301">
        <v>0</v>
      </c>
      <c r="AD123" s="301">
        <v>-6.3999999999999915</v>
      </c>
      <c r="AE123" s="415"/>
    </row>
    <row r="124" spans="1:31" s="23" customFormat="1" ht="12">
      <c r="A124" s="576"/>
      <c r="B124" s="306" t="s">
        <v>212</v>
      </c>
      <c r="C124" s="299">
        <v>54</v>
      </c>
      <c r="D124" s="299">
        <v>32.880000000000003</v>
      </c>
      <c r="E124" s="140">
        <v>14.78</v>
      </c>
      <c r="F124" s="140">
        <v>6.3399999999999981</v>
      </c>
      <c r="G124" s="299">
        <v>356.4</v>
      </c>
      <c r="H124" s="299">
        <v>178.2</v>
      </c>
      <c r="I124" s="140">
        <v>124.74</v>
      </c>
      <c r="J124" s="140">
        <v>53.459999999999994</v>
      </c>
      <c r="K124" s="300">
        <v>0</v>
      </c>
      <c r="L124" s="300">
        <v>0</v>
      </c>
      <c r="M124" s="300">
        <v>0</v>
      </c>
      <c r="N124" s="299">
        <v>54</v>
      </c>
      <c r="O124" s="299">
        <v>32.880000000000003</v>
      </c>
      <c r="P124" s="140">
        <v>14.78</v>
      </c>
      <c r="Q124" s="140">
        <v>6.3399999999999981</v>
      </c>
      <c r="R124" s="299">
        <v>356.4</v>
      </c>
      <c r="S124" s="299">
        <v>178.2</v>
      </c>
      <c r="T124" s="140">
        <v>124.74</v>
      </c>
      <c r="U124" s="140">
        <v>53.459999999999994</v>
      </c>
      <c r="V124" s="142">
        <v>47.660000000000004</v>
      </c>
      <c r="W124" s="301">
        <v>22.440000000000005</v>
      </c>
      <c r="X124" s="142">
        <v>25.22</v>
      </c>
      <c r="Y124" s="142">
        <v>313.45999999999998</v>
      </c>
      <c r="Z124" s="301">
        <v>188.64</v>
      </c>
      <c r="AA124" s="142">
        <v>124.82</v>
      </c>
      <c r="AB124" s="301">
        <v>-10.52000000000001</v>
      </c>
      <c r="AC124" s="301">
        <v>0</v>
      </c>
      <c r="AD124" s="301">
        <v>-10.52000000000001</v>
      </c>
      <c r="AE124" s="415"/>
    </row>
    <row r="125" spans="1:31" s="23" customFormat="1" ht="12">
      <c r="A125" s="576"/>
      <c r="B125" s="307" t="s">
        <v>213</v>
      </c>
      <c r="C125" s="299">
        <v>434.79999999999995</v>
      </c>
      <c r="D125" s="299">
        <v>348.32</v>
      </c>
      <c r="E125" s="140">
        <v>69.180000000000007</v>
      </c>
      <c r="F125" s="140">
        <v>17.299999999999955</v>
      </c>
      <c r="G125" s="299">
        <v>708</v>
      </c>
      <c r="H125" s="299">
        <v>472</v>
      </c>
      <c r="I125" s="140">
        <v>188.8</v>
      </c>
      <c r="J125" s="140">
        <v>47.199999999999989</v>
      </c>
      <c r="K125" s="300">
        <v>0</v>
      </c>
      <c r="L125" s="300">
        <v>0</v>
      </c>
      <c r="M125" s="300">
        <v>0</v>
      </c>
      <c r="N125" s="299">
        <v>434.79999999999995</v>
      </c>
      <c r="O125" s="299">
        <v>348.32</v>
      </c>
      <c r="P125" s="140">
        <v>69.180000000000007</v>
      </c>
      <c r="Q125" s="140">
        <v>17.299999999999955</v>
      </c>
      <c r="R125" s="299">
        <v>708</v>
      </c>
      <c r="S125" s="299">
        <v>472</v>
      </c>
      <c r="T125" s="140">
        <v>188.8</v>
      </c>
      <c r="U125" s="140">
        <v>47.199999999999989</v>
      </c>
      <c r="V125" s="142">
        <v>417.5</v>
      </c>
      <c r="W125" s="301">
        <v>275.97000000000003</v>
      </c>
      <c r="X125" s="142">
        <v>141.53</v>
      </c>
      <c r="Y125" s="142">
        <v>733.15000000000009</v>
      </c>
      <c r="Z125" s="301">
        <v>544.35</v>
      </c>
      <c r="AA125" s="142">
        <v>188.8</v>
      </c>
      <c r="AB125" s="301">
        <v>-72.349999999999994</v>
      </c>
      <c r="AC125" s="301">
        <v>0</v>
      </c>
      <c r="AD125" s="301">
        <v>-72.349999999999994</v>
      </c>
      <c r="AE125" s="415"/>
    </row>
    <row r="126" spans="1:31" s="23" customFormat="1" ht="12">
      <c r="A126" s="576"/>
      <c r="B126" s="307" t="s">
        <v>214</v>
      </c>
      <c r="C126" s="299">
        <v>159.4</v>
      </c>
      <c r="D126" s="299">
        <v>127.64</v>
      </c>
      <c r="E126" s="140">
        <v>25.41</v>
      </c>
      <c r="F126" s="140">
        <v>6.350000000000005</v>
      </c>
      <c r="G126" s="299">
        <v>266.88</v>
      </c>
      <c r="H126" s="299">
        <v>177.92</v>
      </c>
      <c r="I126" s="140">
        <v>71.17</v>
      </c>
      <c r="J126" s="140">
        <v>17.790000000000006</v>
      </c>
      <c r="K126" s="300">
        <v>0</v>
      </c>
      <c r="L126" s="300">
        <v>0</v>
      </c>
      <c r="M126" s="300">
        <v>0</v>
      </c>
      <c r="N126" s="299">
        <v>159.4</v>
      </c>
      <c r="O126" s="299">
        <v>127.64</v>
      </c>
      <c r="P126" s="140">
        <v>25.41</v>
      </c>
      <c r="Q126" s="140">
        <v>6.350000000000005</v>
      </c>
      <c r="R126" s="299">
        <v>266.88</v>
      </c>
      <c r="S126" s="299">
        <v>177.92</v>
      </c>
      <c r="T126" s="140">
        <v>71.17</v>
      </c>
      <c r="U126" s="140">
        <v>17.790000000000006</v>
      </c>
      <c r="V126" s="142">
        <v>153.05000000000001</v>
      </c>
      <c r="W126" s="301">
        <v>103.46</v>
      </c>
      <c r="X126" s="142">
        <v>49.59</v>
      </c>
      <c r="Y126" s="142">
        <v>273.45999999999998</v>
      </c>
      <c r="Z126" s="301">
        <v>202.1</v>
      </c>
      <c r="AA126" s="142">
        <v>71.36</v>
      </c>
      <c r="AB126" s="301">
        <v>-24.370000000000012</v>
      </c>
      <c r="AC126" s="301">
        <v>0</v>
      </c>
      <c r="AD126" s="301">
        <v>-24.370000000000012</v>
      </c>
      <c r="AE126" s="415"/>
    </row>
    <row r="127" spans="1:31" s="23" customFormat="1" ht="12">
      <c r="A127" s="576"/>
      <c r="B127" s="307" t="s">
        <v>215</v>
      </c>
      <c r="C127" s="299">
        <v>374</v>
      </c>
      <c r="D127" s="299">
        <v>299.56</v>
      </c>
      <c r="E127" s="140">
        <v>59.55</v>
      </c>
      <c r="F127" s="140">
        <v>14.89</v>
      </c>
      <c r="G127" s="299">
        <v>654.48</v>
      </c>
      <c r="H127" s="299">
        <v>436.32</v>
      </c>
      <c r="I127" s="140">
        <v>174.53</v>
      </c>
      <c r="J127" s="140">
        <v>43.630000000000024</v>
      </c>
      <c r="K127" s="300">
        <v>0</v>
      </c>
      <c r="L127" s="300">
        <v>0</v>
      </c>
      <c r="M127" s="300">
        <v>0</v>
      </c>
      <c r="N127" s="299">
        <v>374</v>
      </c>
      <c r="O127" s="299">
        <v>299.56</v>
      </c>
      <c r="P127" s="140">
        <v>59.55</v>
      </c>
      <c r="Q127" s="140">
        <v>14.89</v>
      </c>
      <c r="R127" s="299">
        <v>654.48</v>
      </c>
      <c r="S127" s="299">
        <v>436.32</v>
      </c>
      <c r="T127" s="140">
        <v>174.53</v>
      </c>
      <c r="U127" s="140">
        <v>43.630000000000024</v>
      </c>
      <c r="V127" s="142">
        <v>359.11</v>
      </c>
      <c r="W127" s="301">
        <v>260.43</v>
      </c>
      <c r="X127" s="142">
        <v>98.68</v>
      </c>
      <c r="Y127" s="142">
        <v>652.54</v>
      </c>
      <c r="Z127" s="301">
        <v>475.45</v>
      </c>
      <c r="AA127" s="142">
        <v>177.09</v>
      </c>
      <c r="AB127" s="301">
        <v>-41.690000000000012</v>
      </c>
      <c r="AC127" s="301">
        <v>0</v>
      </c>
      <c r="AD127" s="301">
        <v>-41.690000000000012</v>
      </c>
      <c r="AE127" s="415"/>
    </row>
    <row r="128" spans="1:31" s="23" customFormat="1" ht="12">
      <c r="A128" s="576" t="s">
        <v>49</v>
      </c>
      <c r="B128" s="304" t="s">
        <v>216</v>
      </c>
      <c r="C128" s="295">
        <v>3822.7999999999997</v>
      </c>
      <c r="D128" s="295">
        <v>2599.6799999999998</v>
      </c>
      <c r="E128" s="141">
        <v>433.93000000000006</v>
      </c>
      <c r="F128" s="141">
        <v>789.19</v>
      </c>
      <c r="G128" s="295">
        <v>9311.2000000000007</v>
      </c>
      <c r="H128" s="295">
        <v>4953.2</v>
      </c>
      <c r="I128" s="141">
        <v>1433.9999999999998</v>
      </c>
      <c r="J128" s="141">
        <v>2924</v>
      </c>
      <c r="K128" s="295">
        <v>0</v>
      </c>
      <c r="L128" s="295">
        <v>0</v>
      </c>
      <c r="M128" s="295">
        <v>0</v>
      </c>
      <c r="N128" s="295">
        <v>3822.7999999999997</v>
      </c>
      <c r="O128" s="295">
        <v>2599.6799999999998</v>
      </c>
      <c r="P128" s="141">
        <v>433.93000000000023</v>
      </c>
      <c r="Q128" s="141">
        <v>789.19</v>
      </c>
      <c r="R128" s="295">
        <v>9311.2000000000007</v>
      </c>
      <c r="S128" s="295">
        <v>4953.2</v>
      </c>
      <c r="T128" s="141">
        <v>1433.9999999999998</v>
      </c>
      <c r="U128" s="141">
        <v>2924</v>
      </c>
      <c r="V128" s="141">
        <v>3033.61</v>
      </c>
      <c r="W128" s="141">
        <v>2388.1400000000003</v>
      </c>
      <c r="X128" s="141">
        <v>645.47</v>
      </c>
      <c r="Y128" s="141">
        <v>6578.73</v>
      </c>
      <c r="Z128" s="141">
        <v>5164.74</v>
      </c>
      <c r="AA128" s="141">
        <v>1413.9899999999998</v>
      </c>
      <c r="AB128" s="141">
        <v>-191.52999999999992</v>
      </c>
      <c r="AC128" s="141">
        <v>0</v>
      </c>
      <c r="AD128" s="141">
        <v>-191.52999999999992</v>
      </c>
      <c r="AE128" s="415"/>
    </row>
    <row r="129" spans="1:31" s="23" customFormat="1" ht="21">
      <c r="A129" s="576"/>
      <c r="B129" s="304" t="s">
        <v>276</v>
      </c>
      <c r="C129" s="295">
        <v>1679.2</v>
      </c>
      <c r="D129" s="295">
        <v>1014.48</v>
      </c>
      <c r="E129" s="141">
        <v>0</v>
      </c>
      <c r="F129" s="141">
        <v>664.72</v>
      </c>
      <c r="G129" s="295">
        <v>4685.12</v>
      </c>
      <c r="H129" s="295">
        <v>2205</v>
      </c>
      <c r="I129" s="141">
        <v>0</v>
      </c>
      <c r="J129" s="141">
        <v>2480.12</v>
      </c>
      <c r="K129" s="295">
        <v>0</v>
      </c>
      <c r="L129" s="295">
        <v>0</v>
      </c>
      <c r="M129" s="295">
        <v>0</v>
      </c>
      <c r="N129" s="295">
        <v>1679.2</v>
      </c>
      <c r="O129" s="295">
        <v>1014.48</v>
      </c>
      <c r="P129" s="141">
        <v>0</v>
      </c>
      <c r="Q129" s="141">
        <v>664.72</v>
      </c>
      <c r="R129" s="295">
        <v>4685.12</v>
      </c>
      <c r="S129" s="295">
        <v>2205</v>
      </c>
      <c r="T129" s="141">
        <v>0</v>
      </c>
      <c r="U129" s="141">
        <v>2480.12</v>
      </c>
      <c r="V129" s="141">
        <v>1014.48</v>
      </c>
      <c r="W129" s="141">
        <v>977.22</v>
      </c>
      <c r="X129" s="141">
        <v>37.26</v>
      </c>
      <c r="Y129" s="141">
        <v>2287.3799999999997</v>
      </c>
      <c r="Z129" s="141">
        <v>2242.2599999999998</v>
      </c>
      <c r="AA129" s="141">
        <v>45.12</v>
      </c>
      <c r="AB129" s="141">
        <v>-82.379999999999882</v>
      </c>
      <c r="AC129" s="141">
        <v>0</v>
      </c>
      <c r="AD129" s="141">
        <v>-82.379999999999882</v>
      </c>
      <c r="AE129" s="415"/>
    </row>
    <row r="130" spans="1:31" s="23" customFormat="1" ht="12">
      <c r="A130" s="576"/>
      <c r="B130" s="176" t="s">
        <v>217</v>
      </c>
      <c r="C130" s="299">
        <v>1679.2</v>
      </c>
      <c r="D130" s="299">
        <v>1014.48</v>
      </c>
      <c r="E130" s="140">
        <v>0</v>
      </c>
      <c r="F130" s="140">
        <v>664.72</v>
      </c>
      <c r="G130" s="299">
        <v>4685.12</v>
      </c>
      <c r="H130" s="299">
        <v>2205</v>
      </c>
      <c r="I130" s="140">
        <v>0</v>
      </c>
      <c r="J130" s="140">
        <v>2480.12</v>
      </c>
      <c r="K130" s="300">
        <v>0</v>
      </c>
      <c r="L130" s="300">
        <v>0</v>
      </c>
      <c r="M130" s="300">
        <v>0</v>
      </c>
      <c r="N130" s="299">
        <v>1679.2</v>
      </c>
      <c r="O130" s="299">
        <v>1014.48</v>
      </c>
      <c r="P130" s="140">
        <v>0</v>
      </c>
      <c r="Q130" s="140">
        <v>664.72</v>
      </c>
      <c r="R130" s="299">
        <v>4685.12</v>
      </c>
      <c r="S130" s="299">
        <v>2205</v>
      </c>
      <c r="T130" s="140">
        <v>0</v>
      </c>
      <c r="U130" s="140">
        <v>2480.12</v>
      </c>
      <c r="V130" s="142">
        <v>1014.48</v>
      </c>
      <c r="W130" s="301">
        <v>977.22</v>
      </c>
      <c r="X130" s="142">
        <v>37.26</v>
      </c>
      <c r="Y130" s="142">
        <v>2287.3799999999997</v>
      </c>
      <c r="Z130" s="301">
        <v>2242.2599999999998</v>
      </c>
      <c r="AA130" s="142">
        <v>45.12</v>
      </c>
      <c r="AB130" s="301">
        <v>-82.379999999999882</v>
      </c>
      <c r="AC130" s="301">
        <v>0</v>
      </c>
      <c r="AD130" s="301">
        <v>-82.379999999999882</v>
      </c>
      <c r="AE130" s="415"/>
    </row>
    <row r="131" spans="1:31" s="23" customFormat="1" ht="12">
      <c r="A131" s="576"/>
      <c r="B131" s="307" t="s">
        <v>220</v>
      </c>
      <c r="C131" s="299">
        <v>665.80000000000007</v>
      </c>
      <c r="D131" s="299">
        <v>401.15999999999997</v>
      </c>
      <c r="E131" s="140">
        <v>211.71</v>
      </c>
      <c r="F131" s="140">
        <v>52.930000000000035</v>
      </c>
      <c r="G131" s="299">
        <v>1093.2</v>
      </c>
      <c r="H131" s="299">
        <v>546.6</v>
      </c>
      <c r="I131" s="140">
        <v>437.28</v>
      </c>
      <c r="J131" s="140">
        <v>109.32000000000005</v>
      </c>
      <c r="K131" s="300">
        <v>0</v>
      </c>
      <c r="L131" s="300">
        <v>0</v>
      </c>
      <c r="M131" s="300">
        <v>0</v>
      </c>
      <c r="N131" s="299">
        <v>665.80000000000007</v>
      </c>
      <c r="O131" s="299">
        <v>401.15999999999997</v>
      </c>
      <c r="P131" s="140">
        <v>211.71000000000006</v>
      </c>
      <c r="Q131" s="140">
        <v>52.930000000000035</v>
      </c>
      <c r="R131" s="299">
        <v>1093.2</v>
      </c>
      <c r="S131" s="299">
        <v>546.6</v>
      </c>
      <c r="T131" s="140">
        <v>437.28</v>
      </c>
      <c r="U131" s="140">
        <v>109.32000000000005</v>
      </c>
      <c r="V131" s="142">
        <v>612.87</v>
      </c>
      <c r="W131" s="301">
        <v>335.03</v>
      </c>
      <c r="X131" s="142">
        <v>277.84000000000003</v>
      </c>
      <c r="Y131" s="142">
        <v>1057.02</v>
      </c>
      <c r="Z131" s="301">
        <v>612.73</v>
      </c>
      <c r="AA131" s="142">
        <v>444.29</v>
      </c>
      <c r="AB131" s="301">
        <v>-73.140000000000015</v>
      </c>
      <c r="AC131" s="301">
        <v>0</v>
      </c>
      <c r="AD131" s="301">
        <v>-73.140000000000015</v>
      </c>
      <c r="AE131" s="415"/>
    </row>
    <row r="132" spans="1:31" s="23" customFormat="1" ht="11.25">
      <c r="A132" s="576"/>
      <c r="B132" s="41" t="s">
        <v>221</v>
      </c>
      <c r="C132" s="299">
        <v>642.20000000000005</v>
      </c>
      <c r="D132" s="299">
        <v>514.24</v>
      </c>
      <c r="E132" s="140">
        <v>89.580000000000013</v>
      </c>
      <c r="F132" s="140">
        <v>38.379999999999946</v>
      </c>
      <c r="G132" s="299">
        <v>1588.1599999999999</v>
      </c>
      <c r="H132" s="299">
        <v>905.12000000000012</v>
      </c>
      <c r="I132" s="140">
        <v>478.13</v>
      </c>
      <c r="J132" s="140">
        <v>204.90999999999988</v>
      </c>
      <c r="K132" s="300">
        <v>0</v>
      </c>
      <c r="L132" s="300">
        <v>0</v>
      </c>
      <c r="M132" s="300">
        <v>0</v>
      </c>
      <c r="N132" s="299">
        <v>642.20000000000005</v>
      </c>
      <c r="O132" s="299">
        <v>514.24</v>
      </c>
      <c r="P132" s="140">
        <v>89.580000000000098</v>
      </c>
      <c r="Q132" s="140">
        <v>38.379999999999946</v>
      </c>
      <c r="R132" s="299">
        <v>1588.1599999999999</v>
      </c>
      <c r="S132" s="299">
        <v>905.12000000000012</v>
      </c>
      <c r="T132" s="140">
        <v>478.12999999999988</v>
      </c>
      <c r="U132" s="140">
        <v>204.90999999999988</v>
      </c>
      <c r="V132" s="142">
        <v>603.82000000000005</v>
      </c>
      <c r="W132" s="301">
        <v>525.19000000000005</v>
      </c>
      <c r="X132" s="142">
        <v>78.63</v>
      </c>
      <c r="Y132" s="142">
        <v>1298.24</v>
      </c>
      <c r="Z132" s="301">
        <v>894.17000000000007</v>
      </c>
      <c r="AA132" s="142">
        <v>404.07</v>
      </c>
      <c r="AB132" s="301">
        <v>85.009999999999962</v>
      </c>
      <c r="AC132" s="301">
        <v>0</v>
      </c>
      <c r="AD132" s="301">
        <v>85.009999999999962</v>
      </c>
      <c r="AE132" s="296"/>
    </row>
    <row r="133" spans="1:31" s="23" customFormat="1" ht="12">
      <c r="A133" s="576"/>
      <c r="B133" s="307" t="s">
        <v>222</v>
      </c>
      <c r="C133" s="299">
        <v>153.6</v>
      </c>
      <c r="D133" s="299">
        <v>123.48</v>
      </c>
      <c r="E133" s="140">
        <v>24.1</v>
      </c>
      <c r="F133" s="140">
        <v>6.0199999999999889</v>
      </c>
      <c r="G133" s="299">
        <v>829.68</v>
      </c>
      <c r="H133" s="299">
        <v>553.12</v>
      </c>
      <c r="I133" s="140">
        <v>221.25</v>
      </c>
      <c r="J133" s="140">
        <v>55.309999999999945</v>
      </c>
      <c r="K133" s="300">
        <v>0</v>
      </c>
      <c r="L133" s="300">
        <v>0</v>
      </c>
      <c r="M133" s="300">
        <v>0</v>
      </c>
      <c r="N133" s="299">
        <v>153.6</v>
      </c>
      <c r="O133" s="299">
        <v>123.48</v>
      </c>
      <c r="P133" s="140">
        <v>24.1</v>
      </c>
      <c r="Q133" s="140">
        <v>6.0199999999999889</v>
      </c>
      <c r="R133" s="299">
        <v>829.68</v>
      </c>
      <c r="S133" s="299">
        <v>553.12</v>
      </c>
      <c r="T133" s="140">
        <v>221.25</v>
      </c>
      <c r="U133" s="140">
        <v>55.309999999999945</v>
      </c>
      <c r="V133" s="142">
        <v>147.57999999999998</v>
      </c>
      <c r="W133" s="301">
        <v>110.53</v>
      </c>
      <c r="X133" s="142">
        <v>37.049999999999997</v>
      </c>
      <c r="Y133" s="142">
        <v>788.20999999999992</v>
      </c>
      <c r="Z133" s="301">
        <v>566.06999999999994</v>
      </c>
      <c r="AA133" s="142">
        <v>222.14</v>
      </c>
      <c r="AB133" s="301">
        <v>-13.839999999999975</v>
      </c>
      <c r="AC133" s="301">
        <v>0</v>
      </c>
      <c r="AD133" s="301">
        <v>-13.839999999999975</v>
      </c>
      <c r="AE133" s="415"/>
    </row>
    <row r="134" spans="1:31" s="23" customFormat="1" ht="12">
      <c r="A134" s="576"/>
      <c r="B134" s="307" t="s">
        <v>223</v>
      </c>
      <c r="C134" s="299">
        <v>682</v>
      </c>
      <c r="D134" s="299">
        <v>546.32000000000005</v>
      </c>
      <c r="E134" s="140">
        <v>108.54</v>
      </c>
      <c r="F134" s="140">
        <v>27.139999999999944</v>
      </c>
      <c r="G134" s="299">
        <v>1115.04</v>
      </c>
      <c r="H134" s="299">
        <v>743.36</v>
      </c>
      <c r="I134" s="140">
        <v>297.33999999999997</v>
      </c>
      <c r="J134" s="140">
        <v>74.339999999999975</v>
      </c>
      <c r="K134" s="300">
        <v>0</v>
      </c>
      <c r="L134" s="300">
        <v>0</v>
      </c>
      <c r="M134" s="300">
        <v>0</v>
      </c>
      <c r="N134" s="299">
        <v>682</v>
      </c>
      <c r="O134" s="299">
        <v>546.32000000000005</v>
      </c>
      <c r="P134" s="140">
        <v>108.54</v>
      </c>
      <c r="Q134" s="140">
        <v>27.139999999999944</v>
      </c>
      <c r="R134" s="299">
        <v>1115.04</v>
      </c>
      <c r="S134" s="299">
        <v>743.36</v>
      </c>
      <c r="T134" s="140">
        <v>297.33999999999997</v>
      </c>
      <c r="U134" s="140">
        <v>74.339999999999975</v>
      </c>
      <c r="V134" s="142">
        <v>654.86000000000013</v>
      </c>
      <c r="W134" s="301">
        <v>440.17000000000007</v>
      </c>
      <c r="X134" s="142">
        <v>214.69</v>
      </c>
      <c r="Y134" s="142">
        <v>1147.8800000000001</v>
      </c>
      <c r="Z134" s="301">
        <v>849.51</v>
      </c>
      <c r="AA134" s="142">
        <v>298.37</v>
      </c>
      <c r="AB134" s="301">
        <v>-107.18</v>
      </c>
      <c r="AC134" s="301">
        <v>0</v>
      </c>
      <c r="AD134" s="301">
        <v>-107.18</v>
      </c>
      <c r="AE134" s="415"/>
    </row>
    <row r="135" spans="1:31" s="23" customFormat="1" ht="12">
      <c r="A135" s="576" t="s">
        <v>53</v>
      </c>
      <c r="B135" s="304" t="s">
        <v>224</v>
      </c>
      <c r="C135" s="295">
        <v>5709.6</v>
      </c>
      <c r="D135" s="295">
        <v>3945.2399999999993</v>
      </c>
      <c r="E135" s="141">
        <v>858.38</v>
      </c>
      <c r="F135" s="141">
        <v>905.97999999999979</v>
      </c>
      <c r="G135" s="295">
        <v>10211.119999999999</v>
      </c>
      <c r="H135" s="295">
        <v>5626.76</v>
      </c>
      <c r="I135" s="141">
        <v>2188.79</v>
      </c>
      <c r="J135" s="141">
        <v>2395.5699999999993</v>
      </c>
      <c r="K135" s="295">
        <v>0</v>
      </c>
      <c r="L135" s="295">
        <v>0</v>
      </c>
      <c r="M135" s="295">
        <v>0</v>
      </c>
      <c r="N135" s="295">
        <v>5709.6</v>
      </c>
      <c r="O135" s="295">
        <v>3945.2399999999993</v>
      </c>
      <c r="P135" s="141">
        <v>858.38000000000011</v>
      </c>
      <c r="Q135" s="141">
        <v>905.97999999999979</v>
      </c>
      <c r="R135" s="295">
        <v>10211.119999999999</v>
      </c>
      <c r="S135" s="295">
        <v>5626.76</v>
      </c>
      <c r="T135" s="141">
        <v>2188.7899999999995</v>
      </c>
      <c r="U135" s="141">
        <v>2395.5699999999993</v>
      </c>
      <c r="V135" s="141">
        <v>4803.6200000000008</v>
      </c>
      <c r="W135" s="141">
        <v>3326.2599999999998</v>
      </c>
      <c r="X135" s="141">
        <v>1477.3600000000001</v>
      </c>
      <c r="Y135" s="141">
        <v>8512.86</v>
      </c>
      <c r="Z135" s="141">
        <v>6245.7399999999989</v>
      </c>
      <c r="AA135" s="141">
        <v>2267.1200000000003</v>
      </c>
      <c r="AB135" s="141">
        <v>-697.31000000000029</v>
      </c>
      <c r="AC135" s="141">
        <v>0</v>
      </c>
      <c r="AD135" s="141">
        <v>-697.31000000000029</v>
      </c>
      <c r="AE135" s="415"/>
    </row>
    <row r="136" spans="1:31" s="23" customFormat="1" ht="21">
      <c r="A136" s="576"/>
      <c r="B136" s="304" t="s">
        <v>277</v>
      </c>
      <c r="C136" s="295">
        <v>1973.1999999999998</v>
      </c>
      <c r="D136" s="295">
        <v>1189.2</v>
      </c>
      <c r="E136" s="141">
        <v>74.11</v>
      </c>
      <c r="F136" s="141">
        <v>709.88999999999987</v>
      </c>
      <c r="G136" s="295">
        <v>3688.16</v>
      </c>
      <c r="H136" s="295">
        <v>1652.64</v>
      </c>
      <c r="I136" s="141">
        <v>149.69</v>
      </c>
      <c r="J136" s="141">
        <v>1885.83</v>
      </c>
      <c r="K136" s="295">
        <v>0</v>
      </c>
      <c r="L136" s="295">
        <v>0</v>
      </c>
      <c r="M136" s="295">
        <v>0</v>
      </c>
      <c r="N136" s="295">
        <v>1973.1999999999998</v>
      </c>
      <c r="O136" s="295">
        <v>1189.2</v>
      </c>
      <c r="P136" s="141">
        <v>74.11</v>
      </c>
      <c r="Q136" s="141">
        <v>709.88999999999987</v>
      </c>
      <c r="R136" s="295">
        <v>3688.16</v>
      </c>
      <c r="S136" s="295">
        <v>1652.64</v>
      </c>
      <c r="T136" s="141">
        <v>149.68999999999994</v>
      </c>
      <c r="U136" s="141">
        <v>1885.83</v>
      </c>
      <c r="V136" s="141">
        <v>1263.31</v>
      </c>
      <c r="W136" s="141">
        <v>1142.46</v>
      </c>
      <c r="X136" s="141">
        <v>120.85</v>
      </c>
      <c r="Y136" s="141">
        <v>1849.0700000000002</v>
      </c>
      <c r="Z136" s="141">
        <v>1699.38</v>
      </c>
      <c r="AA136" s="141">
        <v>149.69</v>
      </c>
      <c r="AB136" s="141">
        <v>-46.740000000000009</v>
      </c>
      <c r="AC136" s="141">
        <v>0</v>
      </c>
      <c r="AD136" s="141">
        <v>-46.740000000000009</v>
      </c>
      <c r="AE136" s="415"/>
    </row>
    <row r="137" spans="1:31" s="23" customFormat="1" ht="11.25">
      <c r="A137" s="576"/>
      <c r="B137" s="176" t="s">
        <v>225</v>
      </c>
      <c r="C137" s="299">
        <v>1664.3999999999999</v>
      </c>
      <c r="D137" s="299">
        <v>1003.92</v>
      </c>
      <c r="E137" s="140">
        <v>0</v>
      </c>
      <c r="F137" s="140">
        <v>660.4799999999999</v>
      </c>
      <c r="G137" s="299">
        <v>3189.2</v>
      </c>
      <c r="H137" s="299">
        <v>1403.16</v>
      </c>
      <c r="I137" s="140">
        <v>0</v>
      </c>
      <c r="J137" s="140">
        <v>1786.04</v>
      </c>
      <c r="K137" s="300">
        <v>0</v>
      </c>
      <c r="L137" s="300">
        <v>0</v>
      </c>
      <c r="M137" s="300">
        <v>0</v>
      </c>
      <c r="N137" s="299">
        <v>1664.3999999999999</v>
      </c>
      <c r="O137" s="299">
        <v>1003.92</v>
      </c>
      <c r="P137" s="140">
        <v>0</v>
      </c>
      <c r="Q137" s="140">
        <v>660.4799999999999</v>
      </c>
      <c r="R137" s="299">
        <v>3189.2</v>
      </c>
      <c r="S137" s="299">
        <v>1403.16</v>
      </c>
      <c r="T137" s="140">
        <v>0</v>
      </c>
      <c r="U137" s="140">
        <v>1786.04</v>
      </c>
      <c r="V137" s="142">
        <v>1003.92</v>
      </c>
      <c r="W137" s="301">
        <v>1003.92</v>
      </c>
      <c r="X137" s="142">
        <v>0</v>
      </c>
      <c r="Y137" s="142">
        <v>1403.16</v>
      </c>
      <c r="Z137" s="301">
        <v>1403.16</v>
      </c>
      <c r="AA137" s="142">
        <v>0</v>
      </c>
      <c r="AB137" s="301">
        <v>0</v>
      </c>
      <c r="AC137" s="301">
        <v>0</v>
      </c>
      <c r="AD137" s="301">
        <v>0</v>
      </c>
      <c r="AE137" s="296"/>
    </row>
    <row r="138" spans="1:31" s="23" customFormat="1" ht="12">
      <c r="A138" s="576"/>
      <c r="B138" s="309" t="s">
        <v>226</v>
      </c>
      <c r="C138" s="299">
        <v>308.8</v>
      </c>
      <c r="D138" s="299">
        <v>185.28</v>
      </c>
      <c r="E138" s="140">
        <v>74.11</v>
      </c>
      <c r="F138" s="140">
        <v>49.410000000000011</v>
      </c>
      <c r="G138" s="299">
        <v>498.95999999999992</v>
      </c>
      <c r="H138" s="299">
        <v>249.48</v>
      </c>
      <c r="I138" s="140">
        <v>149.69</v>
      </c>
      <c r="J138" s="140">
        <v>99.789999999999992</v>
      </c>
      <c r="K138" s="300">
        <v>0</v>
      </c>
      <c r="L138" s="300">
        <v>0</v>
      </c>
      <c r="M138" s="300">
        <v>0</v>
      </c>
      <c r="N138" s="299">
        <v>308.8</v>
      </c>
      <c r="O138" s="299">
        <v>185.28</v>
      </c>
      <c r="P138" s="140">
        <v>74.11</v>
      </c>
      <c r="Q138" s="140">
        <v>49.410000000000011</v>
      </c>
      <c r="R138" s="299">
        <v>498.95999999999992</v>
      </c>
      <c r="S138" s="299">
        <v>249.48</v>
      </c>
      <c r="T138" s="140">
        <v>149.68999999999994</v>
      </c>
      <c r="U138" s="140">
        <v>99.789999999999992</v>
      </c>
      <c r="V138" s="142">
        <v>259.39</v>
      </c>
      <c r="W138" s="301">
        <v>138.54000000000002</v>
      </c>
      <c r="X138" s="142">
        <v>120.85</v>
      </c>
      <c r="Y138" s="142">
        <v>445.91</v>
      </c>
      <c r="Z138" s="301">
        <v>296.22000000000003</v>
      </c>
      <c r="AA138" s="142">
        <v>149.69</v>
      </c>
      <c r="AB138" s="301">
        <v>-46.740000000000009</v>
      </c>
      <c r="AC138" s="301">
        <v>0</v>
      </c>
      <c r="AD138" s="301">
        <v>-46.740000000000009</v>
      </c>
      <c r="AE138" s="415"/>
    </row>
    <row r="139" spans="1:31" s="23" customFormat="1" ht="12">
      <c r="A139" s="576"/>
      <c r="B139" s="307" t="s">
        <v>227</v>
      </c>
      <c r="C139" s="299">
        <v>465.2</v>
      </c>
      <c r="D139" s="299">
        <v>372.64</v>
      </c>
      <c r="E139" s="140">
        <v>74.05</v>
      </c>
      <c r="F139" s="140">
        <v>18.510000000000005</v>
      </c>
      <c r="G139" s="299">
        <v>740.88</v>
      </c>
      <c r="H139" s="299">
        <v>493.92</v>
      </c>
      <c r="I139" s="140">
        <v>197.57</v>
      </c>
      <c r="J139" s="140">
        <v>49.389999999999986</v>
      </c>
      <c r="K139" s="300">
        <v>0</v>
      </c>
      <c r="L139" s="300">
        <v>0</v>
      </c>
      <c r="M139" s="300">
        <v>0</v>
      </c>
      <c r="N139" s="299">
        <v>465.2</v>
      </c>
      <c r="O139" s="299">
        <v>372.64</v>
      </c>
      <c r="P139" s="140">
        <v>74.05</v>
      </c>
      <c r="Q139" s="140">
        <v>18.510000000000005</v>
      </c>
      <c r="R139" s="299">
        <v>740.88</v>
      </c>
      <c r="S139" s="299">
        <v>493.92</v>
      </c>
      <c r="T139" s="140">
        <v>197.57</v>
      </c>
      <c r="U139" s="140">
        <v>49.389999999999986</v>
      </c>
      <c r="V139" s="142">
        <v>446.69</v>
      </c>
      <c r="W139" s="301">
        <v>308.94</v>
      </c>
      <c r="X139" s="142">
        <v>137.75</v>
      </c>
      <c r="Y139" s="142">
        <v>758.96</v>
      </c>
      <c r="Z139" s="301">
        <v>557.62</v>
      </c>
      <c r="AA139" s="142">
        <v>201.34</v>
      </c>
      <c r="AB139" s="301">
        <v>-67.47</v>
      </c>
      <c r="AC139" s="301">
        <v>0</v>
      </c>
      <c r="AD139" s="301">
        <v>-67.47</v>
      </c>
      <c r="AE139" s="415"/>
    </row>
    <row r="140" spans="1:31" s="23" customFormat="1" ht="12">
      <c r="A140" s="576"/>
      <c r="B140" s="307" t="s">
        <v>228</v>
      </c>
      <c r="C140" s="299">
        <v>153.79999999999998</v>
      </c>
      <c r="D140" s="299">
        <v>92.52</v>
      </c>
      <c r="E140" s="140">
        <v>49.02</v>
      </c>
      <c r="F140" s="140">
        <v>12.259999999999984</v>
      </c>
      <c r="G140" s="299">
        <v>205.2</v>
      </c>
      <c r="H140" s="299">
        <v>102.6</v>
      </c>
      <c r="I140" s="140">
        <v>82.08</v>
      </c>
      <c r="J140" s="140">
        <v>20.519999999999996</v>
      </c>
      <c r="K140" s="300">
        <v>0</v>
      </c>
      <c r="L140" s="300">
        <v>0</v>
      </c>
      <c r="M140" s="300">
        <v>0</v>
      </c>
      <c r="N140" s="299">
        <v>153.79999999999998</v>
      </c>
      <c r="O140" s="299">
        <v>92.52</v>
      </c>
      <c r="P140" s="140">
        <v>49.02</v>
      </c>
      <c r="Q140" s="140">
        <v>12.259999999999984</v>
      </c>
      <c r="R140" s="299">
        <v>205.2</v>
      </c>
      <c r="S140" s="299">
        <v>102.6</v>
      </c>
      <c r="T140" s="140">
        <v>82.08</v>
      </c>
      <c r="U140" s="140">
        <v>20.519999999999996</v>
      </c>
      <c r="V140" s="142">
        <v>141.54</v>
      </c>
      <c r="W140" s="301">
        <v>51.46</v>
      </c>
      <c r="X140" s="142">
        <v>90.08</v>
      </c>
      <c r="Y140" s="142">
        <v>225.74</v>
      </c>
      <c r="Z140" s="301">
        <v>143.66</v>
      </c>
      <c r="AA140" s="142">
        <v>82.08</v>
      </c>
      <c r="AB140" s="301">
        <v>-41.06</v>
      </c>
      <c r="AC140" s="301">
        <v>0</v>
      </c>
      <c r="AD140" s="301">
        <v>-41.06</v>
      </c>
      <c r="AE140" s="415"/>
    </row>
    <row r="141" spans="1:31" s="23" customFormat="1" ht="12">
      <c r="A141" s="576"/>
      <c r="B141" s="307" t="s">
        <v>229</v>
      </c>
      <c r="C141" s="299">
        <v>669.40000000000009</v>
      </c>
      <c r="D141" s="299">
        <v>403.56</v>
      </c>
      <c r="E141" s="140">
        <v>212.67</v>
      </c>
      <c r="F141" s="140">
        <v>53.170000000000044</v>
      </c>
      <c r="G141" s="299">
        <v>1064.6400000000001</v>
      </c>
      <c r="H141" s="299">
        <v>532.32000000000005</v>
      </c>
      <c r="I141" s="140">
        <v>425.86</v>
      </c>
      <c r="J141" s="140">
        <v>106.46000000000004</v>
      </c>
      <c r="K141" s="300">
        <v>0</v>
      </c>
      <c r="L141" s="300">
        <v>0</v>
      </c>
      <c r="M141" s="300">
        <v>0</v>
      </c>
      <c r="N141" s="299">
        <v>669.40000000000009</v>
      </c>
      <c r="O141" s="299">
        <v>403.56</v>
      </c>
      <c r="P141" s="140">
        <v>212.67000000000004</v>
      </c>
      <c r="Q141" s="140">
        <v>53.170000000000044</v>
      </c>
      <c r="R141" s="299">
        <v>1064.6400000000001</v>
      </c>
      <c r="S141" s="299">
        <v>532.32000000000005</v>
      </c>
      <c r="T141" s="140">
        <v>425.86</v>
      </c>
      <c r="U141" s="140">
        <v>106.46000000000004</v>
      </c>
      <c r="V141" s="142">
        <v>616.23</v>
      </c>
      <c r="W141" s="301">
        <v>298.27</v>
      </c>
      <c r="X141" s="142">
        <v>317.96000000000004</v>
      </c>
      <c r="Y141" s="142">
        <v>1065.58</v>
      </c>
      <c r="Z141" s="301">
        <v>637.61</v>
      </c>
      <c r="AA141" s="142">
        <v>427.97</v>
      </c>
      <c r="AB141" s="301">
        <v>-107.39999999999998</v>
      </c>
      <c r="AC141" s="301">
        <v>0</v>
      </c>
      <c r="AD141" s="301">
        <v>-107.39999999999998</v>
      </c>
      <c r="AE141" s="415"/>
    </row>
    <row r="142" spans="1:31" s="23" customFormat="1" ht="12">
      <c r="A142" s="576"/>
      <c r="B142" s="307" t="s">
        <v>230</v>
      </c>
      <c r="C142" s="299">
        <v>223.60000000000002</v>
      </c>
      <c r="D142" s="299">
        <v>179.11999999999998</v>
      </c>
      <c r="E142" s="140">
        <v>35.58</v>
      </c>
      <c r="F142" s="140">
        <v>8.9000000000000199</v>
      </c>
      <c r="G142" s="299">
        <v>412.08</v>
      </c>
      <c r="H142" s="299">
        <v>274.72000000000003</v>
      </c>
      <c r="I142" s="140">
        <v>109.89</v>
      </c>
      <c r="J142" s="140">
        <v>27.469999999999956</v>
      </c>
      <c r="K142" s="300">
        <v>0</v>
      </c>
      <c r="L142" s="300">
        <v>0</v>
      </c>
      <c r="M142" s="300">
        <v>0</v>
      </c>
      <c r="N142" s="299">
        <v>223.60000000000002</v>
      </c>
      <c r="O142" s="299">
        <v>179.11999999999998</v>
      </c>
      <c r="P142" s="140">
        <v>35.580000000000027</v>
      </c>
      <c r="Q142" s="140">
        <v>8.9000000000000199</v>
      </c>
      <c r="R142" s="299">
        <v>412.08</v>
      </c>
      <c r="S142" s="299">
        <v>274.72000000000003</v>
      </c>
      <c r="T142" s="140">
        <v>109.89</v>
      </c>
      <c r="U142" s="140">
        <v>27.469999999999956</v>
      </c>
      <c r="V142" s="142">
        <v>214.7</v>
      </c>
      <c r="W142" s="301">
        <v>155.94</v>
      </c>
      <c r="X142" s="142">
        <v>58.760000000000005</v>
      </c>
      <c r="Y142" s="142">
        <v>407.65999999999997</v>
      </c>
      <c r="Z142" s="301">
        <v>297.89999999999998</v>
      </c>
      <c r="AA142" s="142">
        <v>109.76</v>
      </c>
      <c r="AB142" s="301">
        <v>-23.049999999999976</v>
      </c>
      <c r="AC142" s="301">
        <v>0</v>
      </c>
      <c r="AD142" s="301">
        <v>-23.049999999999976</v>
      </c>
      <c r="AE142" s="415"/>
    </row>
    <row r="143" spans="1:31" s="23" customFormat="1" ht="12">
      <c r="A143" s="576"/>
      <c r="B143" s="307" t="s">
        <v>231</v>
      </c>
      <c r="C143" s="299">
        <v>166.79999999999998</v>
      </c>
      <c r="D143" s="299">
        <v>133.56</v>
      </c>
      <c r="E143" s="140">
        <v>26.59</v>
      </c>
      <c r="F143" s="140">
        <v>6.6499999999999808</v>
      </c>
      <c r="G143" s="299">
        <v>245.28</v>
      </c>
      <c r="H143" s="299">
        <v>163.52000000000001</v>
      </c>
      <c r="I143" s="140">
        <v>65.41</v>
      </c>
      <c r="J143" s="140">
        <v>16.349999999999994</v>
      </c>
      <c r="K143" s="300">
        <v>0</v>
      </c>
      <c r="L143" s="300">
        <v>0</v>
      </c>
      <c r="M143" s="300">
        <v>0</v>
      </c>
      <c r="N143" s="299">
        <v>166.79999999999998</v>
      </c>
      <c r="O143" s="299">
        <v>133.56</v>
      </c>
      <c r="P143" s="140">
        <v>26.59</v>
      </c>
      <c r="Q143" s="140">
        <v>6.6499999999999808</v>
      </c>
      <c r="R143" s="299">
        <v>245.28</v>
      </c>
      <c r="S143" s="299">
        <v>163.52000000000001</v>
      </c>
      <c r="T143" s="140">
        <v>65.41</v>
      </c>
      <c r="U143" s="140">
        <v>16.349999999999994</v>
      </c>
      <c r="V143" s="142">
        <v>160.15</v>
      </c>
      <c r="W143" s="301">
        <v>88.890000000000015</v>
      </c>
      <c r="X143" s="142">
        <v>71.259999999999991</v>
      </c>
      <c r="Y143" s="142">
        <v>275.2</v>
      </c>
      <c r="Z143" s="301">
        <v>208.19</v>
      </c>
      <c r="AA143" s="142">
        <v>67.010000000000005</v>
      </c>
      <c r="AB143" s="301">
        <v>-46.269999999999996</v>
      </c>
      <c r="AC143" s="301">
        <v>0</v>
      </c>
      <c r="AD143" s="301">
        <v>-46.269999999999996</v>
      </c>
      <c r="AE143" s="415"/>
    </row>
    <row r="144" spans="1:31" s="23" customFormat="1" ht="12">
      <c r="A144" s="576"/>
      <c r="B144" s="307" t="s">
        <v>232</v>
      </c>
      <c r="C144" s="299">
        <v>799</v>
      </c>
      <c r="D144" s="299">
        <v>640.16</v>
      </c>
      <c r="E144" s="140">
        <v>127.07</v>
      </c>
      <c r="F144" s="140">
        <v>31.770000000000039</v>
      </c>
      <c r="G144" s="299">
        <v>1323.3599999999997</v>
      </c>
      <c r="H144" s="299">
        <v>882.24</v>
      </c>
      <c r="I144" s="140">
        <v>352.9</v>
      </c>
      <c r="J144" s="140">
        <v>88.219999999999914</v>
      </c>
      <c r="K144" s="300">
        <v>0</v>
      </c>
      <c r="L144" s="300">
        <v>0</v>
      </c>
      <c r="M144" s="300">
        <v>0</v>
      </c>
      <c r="N144" s="299">
        <v>799</v>
      </c>
      <c r="O144" s="299">
        <v>640.16</v>
      </c>
      <c r="P144" s="140">
        <v>127.07</v>
      </c>
      <c r="Q144" s="140">
        <v>31.770000000000039</v>
      </c>
      <c r="R144" s="299">
        <v>1323.3599999999997</v>
      </c>
      <c r="S144" s="299">
        <v>882.24</v>
      </c>
      <c r="T144" s="140">
        <v>352.89999999999975</v>
      </c>
      <c r="U144" s="140">
        <v>88.219999999999914</v>
      </c>
      <c r="V144" s="142">
        <v>767.23</v>
      </c>
      <c r="W144" s="301">
        <v>510.19</v>
      </c>
      <c r="X144" s="142">
        <v>257.03999999999996</v>
      </c>
      <c r="Y144" s="142">
        <v>1377.71</v>
      </c>
      <c r="Z144" s="301">
        <v>1012.21</v>
      </c>
      <c r="AA144" s="142">
        <v>365.5</v>
      </c>
      <c r="AB144" s="301">
        <v>-142.57000000000022</v>
      </c>
      <c r="AC144" s="301">
        <v>0</v>
      </c>
      <c r="AD144" s="301">
        <v>-142.57000000000022</v>
      </c>
      <c r="AE144" s="415"/>
    </row>
    <row r="145" spans="1:31" s="23" customFormat="1" ht="12">
      <c r="A145" s="576"/>
      <c r="B145" s="307" t="s">
        <v>233</v>
      </c>
      <c r="C145" s="299">
        <v>176.2</v>
      </c>
      <c r="D145" s="299">
        <v>106.2</v>
      </c>
      <c r="E145" s="140">
        <v>56</v>
      </c>
      <c r="F145" s="140">
        <v>14</v>
      </c>
      <c r="G145" s="299">
        <v>303.83999999999997</v>
      </c>
      <c r="H145" s="299">
        <v>151.91999999999999</v>
      </c>
      <c r="I145" s="140">
        <v>121.54</v>
      </c>
      <c r="J145" s="140">
        <v>30.379999999999981</v>
      </c>
      <c r="K145" s="300">
        <v>0</v>
      </c>
      <c r="L145" s="300">
        <v>0</v>
      </c>
      <c r="M145" s="300">
        <v>0</v>
      </c>
      <c r="N145" s="299">
        <v>176.2</v>
      </c>
      <c r="O145" s="299">
        <v>106.2</v>
      </c>
      <c r="P145" s="140">
        <v>55.999999999999986</v>
      </c>
      <c r="Q145" s="140">
        <v>14</v>
      </c>
      <c r="R145" s="299">
        <v>303.83999999999997</v>
      </c>
      <c r="S145" s="299">
        <v>151.91999999999999</v>
      </c>
      <c r="T145" s="140">
        <v>121.54</v>
      </c>
      <c r="U145" s="140">
        <v>30.379999999999981</v>
      </c>
      <c r="V145" s="142">
        <v>162.19999999999999</v>
      </c>
      <c r="W145" s="301">
        <v>77.589999999999989</v>
      </c>
      <c r="X145" s="142">
        <v>84.61</v>
      </c>
      <c r="Y145" s="142">
        <v>313.90999999999997</v>
      </c>
      <c r="Z145" s="301">
        <v>180.53</v>
      </c>
      <c r="AA145" s="142">
        <v>133.38</v>
      </c>
      <c r="AB145" s="301">
        <v>-40.450000000000003</v>
      </c>
      <c r="AC145" s="301">
        <v>0</v>
      </c>
      <c r="AD145" s="301">
        <v>-40.450000000000003</v>
      </c>
      <c r="AE145" s="415"/>
    </row>
    <row r="146" spans="1:31" s="23" customFormat="1" ht="12">
      <c r="A146" s="576"/>
      <c r="B146" s="307" t="s">
        <v>234</v>
      </c>
      <c r="C146" s="299">
        <v>186.8</v>
      </c>
      <c r="D146" s="299">
        <v>113.04</v>
      </c>
      <c r="E146" s="140">
        <v>59.01</v>
      </c>
      <c r="F146" s="140">
        <v>14.750000000000007</v>
      </c>
      <c r="G146" s="299">
        <v>613.91999999999996</v>
      </c>
      <c r="H146" s="299">
        <v>306.95999999999998</v>
      </c>
      <c r="I146" s="140">
        <v>245.57</v>
      </c>
      <c r="J146" s="140">
        <v>61.389999999999986</v>
      </c>
      <c r="K146" s="300">
        <v>0</v>
      </c>
      <c r="L146" s="300">
        <v>0</v>
      </c>
      <c r="M146" s="300">
        <v>0</v>
      </c>
      <c r="N146" s="299">
        <v>186.8</v>
      </c>
      <c r="O146" s="299">
        <v>113.04</v>
      </c>
      <c r="P146" s="140">
        <v>59.01</v>
      </c>
      <c r="Q146" s="140">
        <v>14.750000000000007</v>
      </c>
      <c r="R146" s="299">
        <v>613.91999999999996</v>
      </c>
      <c r="S146" s="299">
        <v>306.95999999999998</v>
      </c>
      <c r="T146" s="140">
        <v>245.57</v>
      </c>
      <c r="U146" s="140">
        <v>61.389999999999986</v>
      </c>
      <c r="V146" s="142">
        <v>172.05</v>
      </c>
      <c r="W146" s="301">
        <v>90.12</v>
      </c>
      <c r="X146" s="142">
        <v>81.93</v>
      </c>
      <c r="Y146" s="142">
        <v>585.54</v>
      </c>
      <c r="Z146" s="301">
        <v>329.88</v>
      </c>
      <c r="AA146" s="142">
        <v>255.66</v>
      </c>
      <c r="AB146" s="301">
        <v>-33.010000000000026</v>
      </c>
      <c r="AC146" s="301">
        <v>0</v>
      </c>
      <c r="AD146" s="301">
        <v>-33.010000000000026</v>
      </c>
      <c r="AE146" s="415"/>
    </row>
    <row r="147" spans="1:31" s="23" customFormat="1" ht="12">
      <c r="A147" s="576"/>
      <c r="B147" s="307" t="s">
        <v>235</v>
      </c>
      <c r="C147" s="299">
        <v>12.2</v>
      </c>
      <c r="D147" s="299">
        <v>7.56</v>
      </c>
      <c r="E147" s="140">
        <v>3.71</v>
      </c>
      <c r="F147" s="140">
        <v>0.92999999999999972</v>
      </c>
      <c r="G147" s="299">
        <v>59.52</v>
      </c>
      <c r="H147" s="299">
        <v>29.76</v>
      </c>
      <c r="I147" s="140">
        <v>23.81</v>
      </c>
      <c r="J147" s="140">
        <v>5.9500000000000028</v>
      </c>
      <c r="K147" s="300">
        <v>0</v>
      </c>
      <c r="L147" s="300">
        <v>0</v>
      </c>
      <c r="M147" s="300">
        <v>0</v>
      </c>
      <c r="N147" s="299">
        <v>12.2</v>
      </c>
      <c r="O147" s="299">
        <v>7.56</v>
      </c>
      <c r="P147" s="140">
        <v>3.71</v>
      </c>
      <c r="Q147" s="140">
        <v>0.92999999999999972</v>
      </c>
      <c r="R147" s="299">
        <v>59.52</v>
      </c>
      <c r="S147" s="299">
        <v>29.76</v>
      </c>
      <c r="T147" s="140">
        <v>23.81</v>
      </c>
      <c r="U147" s="140">
        <v>5.9500000000000028</v>
      </c>
      <c r="V147" s="142">
        <v>11.27</v>
      </c>
      <c r="W147" s="301">
        <v>7.27</v>
      </c>
      <c r="X147" s="142">
        <v>4</v>
      </c>
      <c r="Y147" s="142">
        <v>57.05</v>
      </c>
      <c r="Z147" s="301">
        <v>30.05</v>
      </c>
      <c r="AA147" s="142">
        <v>27</v>
      </c>
      <c r="AB147" s="301">
        <v>-3.4799999999999995</v>
      </c>
      <c r="AC147" s="301">
        <v>0</v>
      </c>
      <c r="AD147" s="301">
        <v>-3.4799999999999995</v>
      </c>
      <c r="AE147" s="415"/>
    </row>
    <row r="148" spans="1:31" s="23" customFormat="1" ht="12">
      <c r="A148" s="576"/>
      <c r="B148" s="307" t="s">
        <v>236</v>
      </c>
      <c r="C148" s="299">
        <v>325.80000000000007</v>
      </c>
      <c r="D148" s="299">
        <v>261</v>
      </c>
      <c r="E148" s="140">
        <v>51.84</v>
      </c>
      <c r="F148" s="140">
        <v>12.960000000000008</v>
      </c>
      <c r="G148" s="299">
        <v>535.91999999999996</v>
      </c>
      <c r="H148" s="299">
        <v>357.28</v>
      </c>
      <c r="I148" s="140">
        <v>142.91</v>
      </c>
      <c r="J148" s="140">
        <v>35.72999999999999</v>
      </c>
      <c r="K148" s="300">
        <v>0</v>
      </c>
      <c r="L148" s="300">
        <v>0</v>
      </c>
      <c r="M148" s="300">
        <v>0</v>
      </c>
      <c r="N148" s="299">
        <v>325.80000000000007</v>
      </c>
      <c r="O148" s="299">
        <v>261</v>
      </c>
      <c r="P148" s="140">
        <v>51.84000000000006</v>
      </c>
      <c r="Q148" s="140">
        <v>12.960000000000008</v>
      </c>
      <c r="R148" s="299">
        <v>535.91999999999996</v>
      </c>
      <c r="S148" s="299">
        <v>357.28</v>
      </c>
      <c r="T148" s="140">
        <v>142.91</v>
      </c>
      <c r="U148" s="140">
        <v>35.72999999999999</v>
      </c>
      <c r="V148" s="142">
        <v>312.84000000000009</v>
      </c>
      <c r="W148" s="301">
        <v>207.17000000000007</v>
      </c>
      <c r="X148" s="142">
        <v>105.67</v>
      </c>
      <c r="Y148" s="142">
        <v>564.02</v>
      </c>
      <c r="Z148" s="301">
        <v>411.11</v>
      </c>
      <c r="AA148" s="142">
        <v>152.91</v>
      </c>
      <c r="AB148" s="301">
        <v>-63.830000000000027</v>
      </c>
      <c r="AC148" s="301">
        <v>0</v>
      </c>
      <c r="AD148" s="301">
        <v>-63.830000000000027</v>
      </c>
      <c r="AE148" s="415"/>
    </row>
    <row r="149" spans="1:31" s="23" customFormat="1" ht="12">
      <c r="A149" s="576"/>
      <c r="B149" s="307" t="s">
        <v>237</v>
      </c>
      <c r="C149" s="299">
        <v>384.59999999999997</v>
      </c>
      <c r="D149" s="299">
        <v>308.15999999999997</v>
      </c>
      <c r="E149" s="140">
        <v>61.15</v>
      </c>
      <c r="F149" s="140">
        <v>15.29</v>
      </c>
      <c r="G149" s="299">
        <v>675.36</v>
      </c>
      <c r="H149" s="299">
        <v>450.24</v>
      </c>
      <c r="I149" s="140">
        <v>180.1</v>
      </c>
      <c r="J149" s="140">
        <v>45.02000000000001</v>
      </c>
      <c r="K149" s="300">
        <v>0</v>
      </c>
      <c r="L149" s="300">
        <v>0</v>
      </c>
      <c r="M149" s="300">
        <v>0</v>
      </c>
      <c r="N149" s="299">
        <v>384.59999999999997</v>
      </c>
      <c r="O149" s="299">
        <v>308.15999999999997</v>
      </c>
      <c r="P149" s="140">
        <v>61.15</v>
      </c>
      <c r="Q149" s="140">
        <v>15.29</v>
      </c>
      <c r="R149" s="299">
        <v>675.36</v>
      </c>
      <c r="S149" s="299">
        <v>450.24</v>
      </c>
      <c r="T149" s="140">
        <v>180.1</v>
      </c>
      <c r="U149" s="140">
        <v>45.02000000000001</v>
      </c>
      <c r="V149" s="142">
        <v>369.30999999999995</v>
      </c>
      <c r="W149" s="301">
        <v>260.98999999999995</v>
      </c>
      <c r="X149" s="142">
        <v>108.32</v>
      </c>
      <c r="Y149" s="142">
        <v>690.77</v>
      </c>
      <c r="Z149" s="301">
        <v>497.40999999999997</v>
      </c>
      <c r="AA149" s="142">
        <v>193.36</v>
      </c>
      <c r="AB149" s="301">
        <v>-60.430000000000007</v>
      </c>
      <c r="AC149" s="301">
        <v>0</v>
      </c>
      <c r="AD149" s="301">
        <v>-60.430000000000007</v>
      </c>
      <c r="AE149" s="415"/>
    </row>
    <row r="150" spans="1:31" s="23" customFormat="1" ht="12">
      <c r="A150" s="576"/>
      <c r="B150" s="307" t="s">
        <v>238</v>
      </c>
      <c r="C150" s="299">
        <v>173</v>
      </c>
      <c r="D150" s="299">
        <v>138.51999999999998</v>
      </c>
      <c r="E150" s="140">
        <v>27.58</v>
      </c>
      <c r="F150" s="140">
        <v>6.9000000000000199</v>
      </c>
      <c r="G150" s="299">
        <v>342.96</v>
      </c>
      <c r="H150" s="299">
        <v>228.64</v>
      </c>
      <c r="I150" s="140">
        <v>91.46</v>
      </c>
      <c r="J150" s="140">
        <v>22.86</v>
      </c>
      <c r="K150" s="300">
        <v>0</v>
      </c>
      <c r="L150" s="300">
        <v>0</v>
      </c>
      <c r="M150" s="300">
        <v>0</v>
      </c>
      <c r="N150" s="299">
        <v>173</v>
      </c>
      <c r="O150" s="299">
        <v>138.51999999999998</v>
      </c>
      <c r="P150" s="140">
        <v>27.58</v>
      </c>
      <c r="Q150" s="140">
        <v>6.9000000000000199</v>
      </c>
      <c r="R150" s="299">
        <v>342.96</v>
      </c>
      <c r="S150" s="299">
        <v>228.64</v>
      </c>
      <c r="T150" s="140">
        <v>91.46</v>
      </c>
      <c r="U150" s="140">
        <v>22.86</v>
      </c>
      <c r="V150" s="142">
        <v>166.09999999999997</v>
      </c>
      <c r="W150" s="301">
        <v>126.96999999999997</v>
      </c>
      <c r="X150" s="142">
        <v>39.130000000000003</v>
      </c>
      <c r="Y150" s="142">
        <v>341.65</v>
      </c>
      <c r="Z150" s="301">
        <v>240.19</v>
      </c>
      <c r="AA150" s="142">
        <v>101.46000000000001</v>
      </c>
      <c r="AB150" s="301">
        <v>-21.550000000000026</v>
      </c>
      <c r="AC150" s="301">
        <v>0</v>
      </c>
      <c r="AD150" s="301">
        <v>-21.550000000000026</v>
      </c>
      <c r="AE150" s="415"/>
    </row>
    <row r="151" spans="1:31" s="23" customFormat="1" ht="12">
      <c r="A151" s="577" t="s">
        <v>56</v>
      </c>
      <c r="B151" s="304" t="s">
        <v>278</v>
      </c>
      <c r="C151" s="295">
        <v>3561.4</v>
      </c>
      <c r="D151" s="295">
        <v>2853.56</v>
      </c>
      <c r="E151" s="141">
        <v>359.97</v>
      </c>
      <c r="F151" s="141">
        <v>347.87000000000012</v>
      </c>
      <c r="G151" s="295">
        <v>6193.3600000000006</v>
      </c>
      <c r="H151" s="295">
        <v>4056</v>
      </c>
      <c r="I151" s="141">
        <v>1055.1100000000001</v>
      </c>
      <c r="J151" s="141">
        <v>1082.2500000000002</v>
      </c>
      <c r="K151" s="295">
        <v>0</v>
      </c>
      <c r="L151" s="295">
        <v>0</v>
      </c>
      <c r="M151" s="295">
        <v>0</v>
      </c>
      <c r="N151" s="295">
        <v>3561.4</v>
      </c>
      <c r="O151" s="295">
        <v>2854.1600000000003</v>
      </c>
      <c r="P151" s="141">
        <v>359.37000000000012</v>
      </c>
      <c r="Q151" s="141">
        <v>347.87000000000012</v>
      </c>
      <c r="R151" s="295">
        <v>6193.3600000000006</v>
      </c>
      <c r="S151" s="295">
        <v>4056</v>
      </c>
      <c r="T151" s="141">
        <v>1055.1100000000001</v>
      </c>
      <c r="U151" s="141">
        <v>1082.2500000000002</v>
      </c>
      <c r="V151" s="141">
        <v>3213.5299999999997</v>
      </c>
      <c r="W151" s="141">
        <v>2583.96</v>
      </c>
      <c r="X151" s="141">
        <v>629.56999999999994</v>
      </c>
      <c r="Y151" s="141">
        <v>5458.58</v>
      </c>
      <c r="Z151" s="141">
        <v>4325.5999999999995</v>
      </c>
      <c r="AA151" s="141">
        <v>1132.98</v>
      </c>
      <c r="AB151" s="141">
        <v>-347.46999999999997</v>
      </c>
      <c r="AC151" s="141">
        <v>0</v>
      </c>
      <c r="AD151" s="141">
        <v>-347.46999999999997</v>
      </c>
      <c r="AE151" s="415"/>
    </row>
    <row r="152" spans="1:31" s="23" customFormat="1" ht="14.25" customHeight="1">
      <c r="A152" s="577"/>
      <c r="B152" s="41" t="s">
        <v>240</v>
      </c>
      <c r="C152" s="299">
        <v>1297.2</v>
      </c>
      <c r="D152" s="299">
        <v>1039.32</v>
      </c>
      <c r="E152" s="140">
        <v>0</v>
      </c>
      <c r="F152" s="140">
        <v>257.88000000000011</v>
      </c>
      <c r="G152" s="299">
        <v>2364.88</v>
      </c>
      <c r="H152" s="299">
        <v>1546.3999999999999</v>
      </c>
      <c r="I152" s="140">
        <v>0</v>
      </c>
      <c r="J152" s="140">
        <v>818.48000000000025</v>
      </c>
      <c r="K152" s="300">
        <v>0</v>
      </c>
      <c r="L152" s="300">
        <v>0</v>
      </c>
      <c r="M152" s="300">
        <v>0</v>
      </c>
      <c r="N152" s="299">
        <v>1297.2</v>
      </c>
      <c r="O152" s="299">
        <v>1039.9199999999998</v>
      </c>
      <c r="P152" s="140">
        <v>-0.59999999999990905</v>
      </c>
      <c r="Q152" s="140">
        <v>257.88000000000011</v>
      </c>
      <c r="R152" s="299">
        <v>2364.88</v>
      </c>
      <c r="S152" s="299">
        <v>1546.3999999999999</v>
      </c>
      <c r="T152" s="140">
        <v>0</v>
      </c>
      <c r="U152" s="140">
        <v>818.48000000000025</v>
      </c>
      <c r="V152" s="142">
        <v>1039.32</v>
      </c>
      <c r="W152" s="301">
        <v>1039.32</v>
      </c>
      <c r="X152" s="142">
        <v>0</v>
      </c>
      <c r="Y152" s="142">
        <v>1546.3999999999999</v>
      </c>
      <c r="Z152" s="301">
        <v>1546.3999999999999</v>
      </c>
      <c r="AA152" s="142">
        <v>0</v>
      </c>
      <c r="AB152" s="301">
        <v>0</v>
      </c>
      <c r="AC152" s="301">
        <v>0</v>
      </c>
      <c r="AD152" s="301">
        <v>0</v>
      </c>
      <c r="AE152" s="296"/>
    </row>
    <row r="153" spans="1:31" s="23" customFormat="1" ht="14.25" customHeight="1">
      <c r="A153" s="577"/>
      <c r="B153" s="307" t="s">
        <v>241</v>
      </c>
      <c r="C153" s="299">
        <v>357</v>
      </c>
      <c r="D153" s="299">
        <v>286.2</v>
      </c>
      <c r="E153" s="140">
        <v>56.64</v>
      </c>
      <c r="F153" s="140">
        <v>14.160000000000011</v>
      </c>
      <c r="G153" s="299">
        <v>660</v>
      </c>
      <c r="H153" s="299">
        <v>440</v>
      </c>
      <c r="I153" s="140">
        <v>176</v>
      </c>
      <c r="J153" s="140">
        <v>44</v>
      </c>
      <c r="K153" s="300">
        <v>0</v>
      </c>
      <c r="L153" s="300">
        <v>0</v>
      </c>
      <c r="M153" s="300">
        <v>0</v>
      </c>
      <c r="N153" s="299">
        <v>357</v>
      </c>
      <c r="O153" s="299">
        <v>286.2</v>
      </c>
      <c r="P153" s="140">
        <v>56.64</v>
      </c>
      <c r="Q153" s="140">
        <v>14.160000000000011</v>
      </c>
      <c r="R153" s="299">
        <v>660</v>
      </c>
      <c r="S153" s="299">
        <v>440</v>
      </c>
      <c r="T153" s="140">
        <v>176</v>
      </c>
      <c r="U153" s="140">
        <v>44</v>
      </c>
      <c r="V153" s="142">
        <v>342.84000000000003</v>
      </c>
      <c r="W153" s="301">
        <v>272.61</v>
      </c>
      <c r="X153" s="142">
        <v>70.23</v>
      </c>
      <c r="Y153" s="142">
        <v>639.72</v>
      </c>
      <c r="Z153" s="301">
        <v>453.59000000000003</v>
      </c>
      <c r="AA153" s="142">
        <v>186.13</v>
      </c>
      <c r="AB153" s="301">
        <v>-23.72</v>
      </c>
      <c r="AC153" s="301">
        <v>0</v>
      </c>
      <c r="AD153" s="301">
        <v>-23.72</v>
      </c>
      <c r="AE153" s="415"/>
    </row>
    <row r="154" spans="1:31" s="23" customFormat="1" ht="12">
      <c r="A154" s="577"/>
      <c r="B154" s="307" t="s">
        <v>243</v>
      </c>
      <c r="C154" s="299">
        <v>338</v>
      </c>
      <c r="D154" s="299">
        <v>270.88</v>
      </c>
      <c r="E154" s="140">
        <v>53.7</v>
      </c>
      <c r="F154" s="140">
        <v>13.420000000000002</v>
      </c>
      <c r="G154" s="299">
        <v>516.24</v>
      </c>
      <c r="H154" s="299">
        <v>344.16</v>
      </c>
      <c r="I154" s="140">
        <v>137.66</v>
      </c>
      <c r="J154" s="140">
        <v>34.419999999999987</v>
      </c>
      <c r="K154" s="300">
        <v>0</v>
      </c>
      <c r="L154" s="300">
        <v>0</v>
      </c>
      <c r="M154" s="300">
        <v>0</v>
      </c>
      <c r="N154" s="299">
        <v>338</v>
      </c>
      <c r="O154" s="299">
        <v>270.88</v>
      </c>
      <c r="P154" s="140">
        <v>53.7</v>
      </c>
      <c r="Q154" s="140">
        <v>13.420000000000002</v>
      </c>
      <c r="R154" s="299">
        <v>516.24</v>
      </c>
      <c r="S154" s="299">
        <v>344.16</v>
      </c>
      <c r="T154" s="140">
        <v>137.66</v>
      </c>
      <c r="U154" s="140">
        <v>34.419999999999987</v>
      </c>
      <c r="V154" s="142">
        <v>324.58</v>
      </c>
      <c r="W154" s="301">
        <v>201.6</v>
      </c>
      <c r="X154" s="142">
        <v>122.98</v>
      </c>
      <c r="Y154" s="142">
        <v>563.47</v>
      </c>
      <c r="Z154" s="301">
        <v>413.44</v>
      </c>
      <c r="AA154" s="142">
        <v>150.03</v>
      </c>
      <c r="AB154" s="301">
        <v>-81.649999999999977</v>
      </c>
      <c r="AC154" s="301">
        <v>0</v>
      </c>
      <c r="AD154" s="301">
        <v>-81.649999999999977</v>
      </c>
      <c r="AE154" s="415"/>
    </row>
    <row r="155" spans="1:31" s="23" customFormat="1" ht="12">
      <c r="A155" s="577"/>
      <c r="B155" s="307" t="s">
        <v>244</v>
      </c>
      <c r="C155" s="299">
        <v>308.60000000000002</v>
      </c>
      <c r="D155" s="299">
        <v>247.24</v>
      </c>
      <c r="E155" s="140">
        <v>49.09</v>
      </c>
      <c r="F155" s="140">
        <v>12.27000000000001</v>
      </c>
      <c r="G155" s="299">
        <v>507.84000000000003</v>
      </c>
      <c r="H155" s="299">
        <v>338.56</v>
      </c>
      <c r="I155" s="140">
        <v>135.41999999999999</v>
      </c>
      <c r="J155" s="140">
        <v>33.859999999999985</v>
      </c>
      <c r="K155" s="300">
        <v>0</v>
      </c>
      <c r="L155" s="300">
        <v>0</v>
      </c>
      <c r="M155" s="300">
        <v>0</v>
      </c>
      <c r="N155" s="299">
        <v>308.60000000000002</v>
      </c>
      <c r="O155" s="299">
        <v>247.24</v>
      </c>
      <c r="P155" s="140">
        <v>49.09</v>
      </c>
      <c r="Q155" s="140">
        <v>12.27000000000001</v>
      </c>
      <c r="R155" s="299">
        <v>507.84000000000003</v>
      </c>
      <c r="S155" s="299">
        <v>338.56</v>
      </c>
      <c r="T155" s="140">
        <v>135.42000000000004</v>
      </c>
      <c r="U155" s="140">
        <v>33.859999999999985</v>
      </c>
      <c r="V155" s="142">
        <v>296.33000000000004</v>
      </c>
      <c r="W155" s="301">
        <v>196.07000000000002</v>
      </c>
      <c r="X155" s="142">
        <v>100.25999999999999</v>
      </c>
      <c r="Y155" s="142">
        <v>544.21</v>
      </c>
      <c r="Z155" s="301">
        <v>389.73</v>
      </c>
      <c r="AA155" s="142">
        <v>154.47999999999999</v>
      </c>
      <c r="AB155" s="301">
        <v>-70.229999999999933</v>
      </c>
      <c r="AC155" s="301">
        <v>0</v>
      </c>
      <c r="AD155" s="301">
        <v>-70.229999999999933</v>
      </c>
      <c r="AE155" s="415"/>
    </row>
    <row r="156" spans="1:31" s="23" customFormat="1" ht="12">
      <c r="A156" s="577"/>
      <c r="B156" s="307" t="s">
        <v>245</v>
      </c>
      <c r="C156" s="299">
        <v>219</v>
      </c>
      <c r="D156" s="299">
        <v>175.44</v>
      </c>
      <c r="E156" s="140">
        <v>34.85</v>
      </c>
      <c r="F156" s="140">
        <v>8.7100000000000009</v>
      </c>
      <c r="G156" s="299">
        <v>353.76</v>
      </c>
      <c r="H156" s="299">
        <v>235.84</v>
      </c>
      <c r="I156" s="140">
        <v>94.34</v>
      </c>
      <c r="J156" s="140">
        <v>23.579999999999984</v>
      </c>
      <c r="K156" s="300">
        <v>0</v>
      </c>
      <c r="L156" s="300">
        <v>0</v>
      </c>
      <c r="M156" s="300">
        <v>0</v>
      </c>
      <c r="N156" s="299">
        <v>219</v>
      </c>
      <c r="O156" s="299">
        <v>175.44</v>
      </c>
      <c r="P156" s="140">
        <v>34.85</v>
      </c>
      <c r="Q156" s="140">
        <v>8.7100000000000009</v>
      </c>
      <c r="R156" s="299">
        <v>353.76</v>
      </c>
      <c r="S156" s="299">
        <v>235.84</v>
      </c>
      <c r="T156" s="140">
        <v>94.34</v>
      </c>
      <c r="U156" s="140">
        <v>23.579999999999984</v>
      </c>
      <c r="V156" s="142">
        <v>210.29</v>
      </c>
      <c r="W156" s="301">
        <v>147.51</v>
      </c>
      <c r="X156" s="142">
        <v>62.78</v>
      </c>
      <c r="Y156" s="142">
        <v>369.51</v>
      </c>
      <c r="Z156" s="301">
        <v>263.77</v>
      </c>
      <c r="AA156" s="142">
        <v>105.74</v>
      </c>
      <c r="AB156" s="301">
        <v>-39.329999999999991</v>
      </c>
      <c r="AC156" s="301">
        <v>0</v>
      </c>
      <c r="AD156" s="301">
        <v>-39.329999999999991</v>
      </c>
      <c r="AE156" s="415"/>
    </row>
    <row r="157" spans="1:31" s="23" customFormat="1" ht="12">
      <c r="A157" s="577"/>
      <c r="B157" s="307" t="s">
        <v>246</v>
      </c>
      <c r="C157" s="299">
        <v>187.79999999999998</v>
      </c>
      <c r="D157" s="299">
        <v>150.35999999999999</v>
      </c>
      <c r="E157" s="140">
        <v>29.95</v>
      </c>
      <c r="F157" s="140">
        <v>7.4899999999999984</v>
      </c>
      <c r="G157" s="299">
        <v>321.36</v>
      </c>
      <c r="H157" s="299">
        <v>214.24</v>
      </c>
      <c r="I157" s="140">
        <v>85.7</v>
      </c>
      <c r="J157" s="140">
        <v>21.42</v>
      </c>
      <c r="K157" s="300">
        <v>0</v>
      </c>
      <c r="L157" s="300">
        <v>0</v>
      </c>
      <c r="M157" s="300">
        <v>0</v>
      </c>
      <c r="N157" s="299">
        <v>187.79999999999998</v>
      </c>
      <c r="O157" s="299">
        <v>150.35999999999999</v>
      </c>
      <c r="P157" s="140">
        <v>29.95</v>
      </c>
      <c r="Q157" s="140">
        <v>7.4899999999999984</v>
      </c>
      <c r="R157" s="299">
        <v>321.36</v>
      </c>
      <c r="S157" s="299">
        <v>214.24</v>
      </c>
      <c r="T157" s="140">
        <v>85.7</v>
      </c>
      <c r="U157" s="140">
        <v>21.42</v>
      </c>
      <c r="V157" s="142">
        <v>180.31</v>
      </c>
      <c r="W157" s="301">
        <v>134.47999999999999</v>
      </c>
      <c r="X157" s="142">
        <v>45.83</v>
      </c>
      <c r="Y157" s="142">
        <v>326.14</v>
      </c>
      <c r="Z157" s="301">
        <v>230.12</v>
      </c>
      <c r="AA157" s="142">
        <v>96.02</v>
      </c>
      <c r="AB157" s="301">
        <v>-26.199999999999982</v>
      </c>
      <c r="AC157" s="301">
        <v>0</v>
      </c>
      <c r="AD157" s="301">
        <v>-26.199999999999982</v>
      </c>
      <c r="AE157" s="415"/>
    </row>
    <row r="158" spans="1:31" s="23" customFormat="1" ht="12">
      <c r="A158" s="577"/>
      <c r="B158" s="307" t="s">
        <v>248</v>
      </c>
      <c r="C158" s="299">
        <v>324.2</v>
      </c>
      <c r="D158" s="299">
        <v>259.72000000000003</v>
      </c>
      <c r="E158" s="140">
        <v>51.58</v>
      </c>
      <c r="F158" s="140">
        <v>12.899999999999963</v>
      </c>
      <c r="G158" s="299">
        <v>521.76</v>
      </c>
      <c r="H158" s="299">
        <v>347.84</v>
      </c>
      <c r="I158" s="140">
        <v>139.13999999999999</v>
      </c>
      <c r="J158" s="140">
        <v>34.78000000000003</v>
      </c>
      <c r="K158" s="300">
        <v>0</v>
      </c>
      <c r="L158" s="300">
        <v>0</v>
      </c>
      <c r="M158" s="300">
        <v>0</v>
      </c>
      <c r="N158" s="299">
        <v>324.2</v>
      </c>
      <c r="O158" s="299">
        <v>259.72000000000003</v>
      </c>
      <c r="P158" s="140">
        <v>51.58</v>
      </c>
      <c r="Q158" s="140">
        <v>12.899999999999963</v>
      </c>
      <c r="R158" s="299">
        <v>521.76</v>
      </c>
      <c r="S158" s="299">
        <v>347.84</v>
      </c>
      <c r="T158" s="140">
        <v>139.13999999999999</v>
      </c>
      <c r="U158" s="140">
        <v>34.78000000000003</v>
      </c>
      <c r="V158" s="142">
        <v>311.30000000000007</v>
      </c>
      <c r="W158" s="301">
        <v>197.20000000000005</v>
      </c>
      <c r="X158" s="142">
        <v>114.1</v>
      </c>
      <c r="Y158" s="142">
        <v>562.57000000000005</v>
      </c>
      <c r="Z158" s="301">
        <v>410.36</v>
      </c>
      <c r="AA158" s="142">
        <v>152.21</v>
      </c>
      <c r="AB158" s="301">
        <v>-75.59000000000006</v>
      </c>
      <c r="AC158" s="301">
        <v>0</v>
      </c>
      <c r="AD158" s="301">
        <v>-75.59000000000006</v>
      </c>
      <c r="AE158" s="415"/>
    </row>
    <row r="159" spans="1:31" s="23" customFormat="1" ht="12">
      <c r="A159" s="577"/>
      <c r="B159" s="307" t="s">
        <v>247</v>
      </c>
      <c r="C159" s="299">
        <v>45.2</v>
      </c>
      <c r="D159" s="299">
        <v>36.28</v>
      </c>
      <c r="E159" s="140">
        <v>7.14</v>
      </c>
      <c r="F159" s="140">
        <v>1.780000000000002</v>
      </c>
      <c r="G159" s="299">
        <v>83.76</v>
      </c>
      <c r="H159" s="299">
        <v>55.84</v>
      </c>
      <c r="I159" s="140">
        <v>22.34</v>
      </c>
      <c r="J159" s="140">
        <v>5.5800000000000018</v>
      </c>
      <c r="K159" s="300">
        <v>0</v>
      </c>
      <c r="L159" s="300">
        <v>0</v>
      </c>
      <c r="M159" s="300">
        <v>0</v>
      </c>
      <c r="N159" s="299">
        <v>45.2</v>
      </c>
      <c r="O159" s="299">
        <v>36.28</v>
      </c>
      <c r="P159" s="140">
        <v>7.14</v>
      </c>
      <c r="Q159" s="140">
        <v>1.780000000000002</v>
      </c>
      <c r="R159" s="299">
        <v>83.76</v>
      </c>
      <c r="S159" s="299">
        <v>55.84</v>
      </c>
      <c r="T159" s="140">
        <v>22.34</v>
      </c>
      <c r="U159" s="140">
        <v>5.5800000000000018</v>
      </c>
      <c r="V159" s="142">
        <v>43.42</v>
      </c>
      <c r="W159" s="301">
        <v>35.67</v>
      </c>
      <c r="X159" s="142">
        <v>7.75</v>
      </c>
      <c r="Y159" s="142">
        <v>88.98</v>
      </c>
      <c r="Z159" s="301">
        <v>56.45</v>
      </c>
      <c r="AA159" s="142">
        <v>32.53</v>
      </c>
      <c r="AB159" s="301">
        <v>-10.799999999999997</v>
      </c>
      <c r="AC159" s="301">
        <v>0</v>
      </c>
      <c r="AD159" s="301">
        <v>-10.799999999999997</v>
      </c>
      <c r="AE159" s="415"/>
    </row>
    <row r="160" spans="1:31" s="23" customFormat="1" ht="12">
      <c r="A160" s="577"/>
      <c r="B160" s="307" t="s">
        <v>249</v>
      </c>
      <c r="C160" s="299">
        <v>484.4</v>
      </c>
      <c r="D160" s="299">
        <v>388.12</v>
      </c>
      <c r="E160" s="140">
        <v>77.02000000000001</v>
      </c>
      <c r="F160" s="140">
        <v>19.25999999999997</v>
      </c>
      <c r="G160" s="299">
        <v>863.76</v>
      </c>
      <c r="H160" s="299">
        <v>533.12</v>
      </c>
      <c r="I160" s="140">
        <v>264.51</v>
      </c>
      <c r="J160" s="140">
        <v>66.130000000000052</v>
      </c>
      <c r="K160" s="300">
        <v>0</v>
      </c>
      <c r="L160" s="300">
        <v>0</v>
      </c>
      <c r="M160" s="300">
        <v>0</v>
      </c>
      <c r="N160" s="299">
        <v>484.4</v>
      </c>
      <c r="O160" s="299">
        <v>388.12</v>
      </c>
      <c r="P160" s="140">
        <v>77.02000000000001</v>
      </c>
      <c r="Q160" s="140">
        <v>19.25999999999997</v>
      </c>
      <c r="R160" s="299">
        <v>863.76</v>
      </c>
      <c r="S160" s="299">
        <v>533.12</v>
      </c>
      <c r="T160" s="140">
        <v>264.50999999999993</v>
      </c>
      <c r="U160" s="140">
        <v>66.130000000000052</v>
      </c>
      <c r="V160" s="142">
        <v>465.14</v>
      </c>
      <c r="W160" s="301">
        <v>359.5</v>
      </c>
      <c r="X160" s="142">
        <v>105.64</v>
      </c>
      <c r="Y160" s="142">
        <v>817.58</v>
      </c>
      <c r="Z160" s="301">
        <v>561.74</v>
      </c>
      <c r="AA160" s="142">
        <v>255.84</v>
      </c>
      <c r="AB160" s="301">
        <v>-19.95000000000006</v>
      </c>
      <c r="AC160" s="301">
        <v>0</v>
      </c>
      <c r="AD160" s="301">
        <v>-19.95000000000006</v>
      </c>
      <c r="AE160" s="415"/>
    </row>
    <row r="161" spans="3:31" s="23" customFormat="1" ht="12">
      <c r="C161" s="43"/>
      <c r="D161" s="43"/>
      <c r="E161" s="44"/>
      <c r="F161" s="40"/>
      <c r="G161" s="43"/>
      <c r="H161" s="43"/>
      <c r="I161" s="44"/>
      <c r="J161" s="40"/>
      <c r="K161" s="43"/>
      <c r="L161" s="43"/>
      <c r="M161" s="43"/>
      <c r="N161" s="43"/>
      <c r="O161" s="43"/>
      <c r="P161" s="44"/>
      <c r="Q161" s="40"/>
      <c r="R161" s="43"/>
      <c r="S161" s="43"/>
      <c r="T161" s="44"/>
      <c r="U161" s="40"/>
      <c r="W161" s="43"/>
      <c r="Z161" s="43"/>
      <c r="AE161" s="414"/>
    </row>
    <row r="162" spans="3:31">
      <c r="K162" s="45"/>
      <c r="L162" s="45"/>
      <c r="M162" s="45"/>
    </row>
  </sheetData>
  <mergeCells count="32">
    <mergeCell ref="A2:B2"/>
    <mergeCell ref="A3:AE3"/>
    <mergeCell ref="A5:B7"/>
    <mergeCell ref="C5:J5"/>
    <mergeCell ref="K5:M5"/>
    <mergeCell ref="N5:U5"/>
    <mergeCell ref="V5:AA5"/>
    <mergeCell ref="AE5:AE7"/>
    <mergeCell ref="V6:X6"/>
    <mergeCell ref="AB5:AD6"/>
    <mergeCell ref="Y6:AA6"/>
    <mergeCell ref="G6:J6"/>
    <mergeCell ref="K6:K7"/>
    <mergeCell ref="L6:L7"/>
    <mergeCell ref="M6:M7"/>
    <mergeCell ref="A73:A83"/>
    <mergeCell ref="A84:A90"/>
    <mergeCell ref="A9:A18"/>
    <mergeCell ref="A19:A26"/>
    <mergeCell ref="A27:A34"/>
    <mergeCell ref="A35:A49"/>
    <mergeCell ref="N6:Q6"/>
    <mergeCell ref="R6:U6"/>
    <mergeCell ref="C6:F6"/>
    <mergeCell ref="A50:A61"/>
    <mergeCell ref="A62:A72"/>
    <mergeCell ref="A114:A127"/>
    <mergeCell ref="A128:A134"/>
    <mergeCell ref="A135:A150"/>
    <mergeCell ref="A151:A160"/>
    <mergeCell ref="A91:A99"/>
    <mergeCell ref="A100:A113"/>
  </mergeCells>
  <phoneticPr fontId="10" type="noConversion"/>
  <pageMargins left="0.70866141732283472" right="0.70866141732283472" top="0.74803149606299213" bottom="0.74803149606299213" header="0.31496062992125984" footer="0.31496062992125984"/>
  <pageSetup paperSize="8" scale="6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65"/>
  <sheetViews>
    <sheetView topLeftCell="A2" workbookViewId="0">
      <pane xSplit="3" ySplit="6" topLeftCell="D8" activePane="bottomRight" state="frozen"/>
      <selection activeCell="A2" sqref="A2"/>
      <selection pane="topRight" activeCell="D2" sqref="D2"/>
      <selection pane="bottomLeft" activeCell="A12" sqref="A12"/>
      <selection pane="bottomRight" activeCell="A4" sqref="A4"/>
    </sheetView>
  </sheetViews>
  <sheetFormatPr defaultColWidth="9" defaultRowHeight="14.25" outlineLevelCol="1"/>
  <cols>
    <col min="1" max="1" width="7.25" customWidth="1"/>
    <col min="2" max="2" width="17.5" customWidth="1"/>
    <col min="3" max="3" width="5.625" style="1" customWidth="1"/>
    <col min="4" max="4" width="6.25" style="1" customWidth="1"/>
    <col min="5" max="6" width="3.75" style="27" customWidth="1"/>
    <col min="7" max="8" width="4.125" style="29" customWidth="1" outlineLevel="1"/>
    <col min="9" max="10" width="6.625" customWidth="1"/>
    <col min="11" max="11" width="6.875" style="1" customWidth="1"/>
    <col min="12" max="12" width="5.625" style="1" customWidth="1"/>
    <col min="13" max="13" width="6.75" style="1" customWidth="1"/>
    <col min="14" max="14" width="6.25" customWidth="1"/>
    <col min="15" max="15" width="6.625" customWidth="1"/>
    <col min="16" max="16" width="6.875" style="46" customWidth="1"/>
    <col min="17" max="17" width="7.875" customWidth="1"/>
    <col min="18" max="18" width="6.75" style="162" customWidth="1"/>
    <col min="19" max="19" width="7.125" customWidth="1"/>
    <col min="20" max="20" width="6.75" customWidth="1"/>
  </cols>
  <sheetData>
    <row r="1" spans="1:20" ht="20.25">
      <c r="A1" s="629"/>
      <c r="B1" s="629"/>
      <c r="C1" s="310"/>
      <c r="D1" s="310"/>
      <c r="E1" s="311"/>
      <c r="F1" s="311"/>
      <c r="G1" s="312"/>
      <c r="H1" s="312"/>
      <c r="I1" s="9"/>
      <c r="J1" s="9"/>
      <c r="K1" s="10"/>
      <c r="L1" s="10"/>
      <c r="M1" s="10"/>
      <c r="N1" s="9"/>
      <c r="O1" s="9"/>
      <c r="P1" s="313"/>
      <c r="Q1" s="9"/>
      <c r="R1" s="314" t="e">
        <f>#REF!-R164</f>
        <v>#REF!</v>
      </c>
      <c r="S1" s="9"/>
      <c r="T1" s="9"/>
    </row>
    <row r="2" spans="1:20" ht="17.25" customHeight="1">
      <c r="A2" s="630" t="s">
        <v>378</v>
      </c>
      <c r="B2" s="630"/>
      <c r="C2" s="310"/>
      <c r="D2" s="310"/>
      <c r="E2" s="311"/>
      <c r="F2" s="311"/>
      <c r="G2" s="312"/>
      <c r="H2" s="312"/>
      <c r="I2" s="9"/>
      <c r="J2" s="9"/>
      <c r="K2" s="10"/>
      <c r="L2" s="10"/>
      <c r="M2" s="10"/>
      <c r="N2" s="9"/>
      <c r="O2" s="9"/>
      <c r="P2" s="313"/>
      <c r="Q2" s="9"/>
      <c r="R2" s="314"/>
      <c r="S2" s="9"/>
      <c r="T2" s="9"/>
    </row>
    <row r="3" spans="1:20" ht="27" customHeight="1">
      <c r="A3" s="631" t="s">
        <v>432</v>
      </c>
      <c r="B3" s="631"/>
      <c r="C3" s="631"/>
      <c r="D3" s="631"/>
      <c r="E3" s="631"/>
      <c r="F3" s="631"/>
      <c r="G3" s="631"/>
      <c r="H3" s="631"/>
      <c r="I3" s="631"/>
      <c r="J3" s="631"/>
      <c r="K3" s="631"/>
      <c r="L3" s="631"/>
      <c r="M3" s="632"/>
      <c r="N3" s="631"/>
      <c r="O3" s="631"/>
      <c r="P3" s="631"/>
      <c r="Q3" s="631"/>
      <c r="R3" s="633"/>
      <c r="S3" s="631"/>
      <c r="T3" s="631"/>
    </row>
    <row r="4" spans="1:20" ht="14.25" customHeight="1">
      <c r="A4" s="21"/>
      <c r="B4" s="21"/>
      <c r="C4" s="315"/>
      <c r="D4" s="315"/>
      <c r="E4" s="47"/>
      <c r="F4" s="47"/>
      <c r="G4" s="5"/>
      <c r="H4" s="5"/>
      <c r="I4" s="8"/>
      <c r="J4" s="8"/>
      <c r="K4" s="316"/>
      <c r="L4" s="316"/>
      <c r="M4" s="316"/>
      <c r="N4" s="8"/>
      <c r="O4" s="48"/>
      <c r="P4" s="317"/>
      <c r="Q4" s="8"/>
      <c r="R4" s="318"/>
      <c r="S4" s="8"/>
      <c r="T4" s="48"/>
    </row>
    <row r="5" spans="1:20" s="135" customFormat="1" ht="31.5" customHeight="1">
      <c r="A5" s="634" t="s">
        <v>0</v>
      </c>
      <c r="B5" s="635"/>
      <c r="C5" s="640" t="s">
        <v>339</v>
      </c>
      <c r="D5" s="640"/>
      <c r="E5" s="641" t="s">
        <v>340</v>
      </c>
      <c r="F5" s="641"/>
      <c r="G5" s="642"/>
      <c r="H5" s="642"/>
      <c r="I5" s="623" t="s">
        <v>307</v>
      </c>
      <c r="J5" s="624"/>
      <c r="K5" s="624"/>
      <c r="L5" s="624"/>
      <c r="M5" s="624"/>
      <c r="N5" s="624"/>
      <c r="O5" s="643"/>
      <c r="P5" s="625" t="s">
        <v>341</v>
      </c>
      <c r="Q5" s="623" t="s">
        <v>383</v>
      </c>
      <c r="R5" s="644"/>
      <c r="S5" s="624"/>
      <c r="T5" s="643"/>
    </row>
    <row r="6" spans="1:20" s="135" customFormat="1" ht="30" customHeight="1">
      <c r="A6" s="636"/>
      <c r="B6" s="637"/>
      <c r="C6" s="619" t="s">
        <v>342</v>
      </c>
      <c r="D6" s="619" t="s">
        <v>343</v>
      </c>
      <c r="E6" s="627" t="s">
        <v>344</v>
      </c>
      <c r="F6" s="628"/>
      <c r="G6" s="621" t="s">
        <v>345</v>
      </c>
      <c r="H6" s="622"/>
      <c r="I6" s="617" t="s">
        <v>334</v>
      </c>
      <c r="J6" s="617" t="s">
        <v>346</v>
      </c>
      <c r="K6" s="623" t="s">
        <v>336</v>
      </c>
      <c r="L6" s="624"/>
      <c r="M6" s="624"/>
      <c r="N6" s="617" t="s">
        <v>85</v>
      </c>
      <c r="O6" s="617" t="s">
        <v>347</v>
      </c>
      <c r="P6" s="626"/>
      <c r="Q6" s="616" t="s">
        <v>83</v>
      </c>
      <c r="R6" s="615" t="s">
        <v>84</v>
      </c>
      <c r="S6" s="616" t="s">
        <v>85</v>
      </c>
      <c r="T6" s="616" t="s">
        <v>347</v>
      </c>
    </row>
    <row r="7" spans="1:20" s="135" customFormat="1" ht="52.5" customHeight="1">
      <c r="A7" s="638"/>
      <c r="B7" s="639"/>
      <c r="C7" s="620"/>
      <c r="D7" s="620"/>
      <c r="E7" s="319" t="s">
        <v>84</v>
      </c>
      <c r="F7" s="319" t="s">
        <v>92</v>
      </c>
      <c r="G7" s="320" t="s">
        <v>85</v>
      </c>
      <c r="H7" s="320" t="s">
        <v>348</v>
      </c>
      <c r="I7" s="618"/>
      <c r="J7" s="618"/>
      <c r="K7" s="321" t="s">
        <v>349</v>
      </c>
      <c r="L7" s="321" t="s">
        <v>351</v>
      </c>
      <c r="M7" s="321" t="s">
        <v>352</v>
      </c>
      <c r="N7" s="618"/>
      <c r="O7" s="618"/>
      <c r="P7" s="603"/>
      <c r="Q7" s="616"/>
      <c r="R7" s="615"/>
      <c r="S7" s="616"/>
      <c r="T7" s="616"/>
    </row>
    <row r="8" spans="1:20" s="23" customFormat="1" ht="12.75">
      <c r="A8" s="334" t="s">
        <v>258</v>
      </c>
      <c r="B8" s="335" t="s">
        <v>258</v>
      </c>
      <c r="C8" s="322">
        <v>796</v>
      </c>
      <c r="D8" s="322">
        <v>195027</v>
      </c>
      <c r="E8" s="332"/>
      <c r="F8" s="332"/>
      <c r="G8" s="173"/>
      <c r="H8" s="173"/>
      <c r="I8" s="167">
        <v>39483.000000000007</v>
      </c>
      <c r="J8" s="167">
        <v>39005.4</v>
      </c>
      <c r="K8" s="323">
        <v>26796.879999999994</v>
      </c>
      <c r="L8" s="323">
        <v>477.59999999999997</v>
      </c>
      <c r="M8" s="323">
        <v>26319.279999999999</v>
      </c>
      <c r="N8" s="167">
        <v>5285.71</v>
      </c>
      <c r="O8" s="167">
        <v>7400.41</v>
      </c>
      <c r="P8" s="333">
        <v>225.05</v>
      </c>
      <c r="Q8" s="333">
        <v>39257.950000000004</v>
      </c>
      <c r="R8" s="323">
        <v>25450.419999999995</v>
      </c>
      <c r="S8" s="328">
        <v>6407.1200000000099</v>
      </c>
      <c r="T8" s="167">
        <v>7400.41</v>
      </c>
    </row>
    <row r="9" spans="1:20" ht="14.1" customHeight="1">
      <c r="A9" s="611" t="s">
        <v>5</v>
      </c>
      <c r="B9" s="167" t="s">
        <v>6</v>
      </c>
      <c r="C9" s="322">
        <v>128</v>
      </c>
      <c r="D9" s="322">
        <v>23271</v>
      </c>
      <c r="E9" s="332"/>
      <c r="F9" s="332"/>
      <c r="G9" s="173"/>
      <c r="H9" s="173"/>
      <c r="I9" s="336">
        <v>4731</v>
      </c>
      <c r="J9" s="336">
        <v>4654.2000000000007</v>
      </c>
      <c r="K9" s="337">
        <v>2869.32</v>
      </c>
      <c r="L9" s="337">
        <v>76.8</v>
      </c>
      <c r="M9" s="337">
        <v>2792.52</v>
      </c>
      <c r="N9" s="336">
        <v>71.39</v>
      </c>
      <c r="O9" s="336">
        <v>1790.29</v>
      </c>
      <c r="P9" s="336">
        <v>32.03</v>
      </c>
      <c r="Q9" s="336">
        <v>4698.97</v>
      </c>
      <c r="R9" s="337">
        <v>1715.8799999999999</v>
      </c>
      <c r="S9" s="328">
        <v>1192.8000000000002</v>
      </c>
      <c r="T9" s="336">
        <v>1790.29</v>
      </c>
    </row>
    <row r="10" spans="1:20" s="23" customFormat="1" ht="24.95" customHeight="1">
      <c r="A10" s="612"/>
      <c r="B10" s="338" t="s">
        <v>102</v>
      </c>
      <c r="C10" s="322">
        <v>114</v>
      </c>
      <c r="D10" s="322">
        <v>22151</v>
      </c>
      <c r="E10" s="332"/>
      <c r="F10" s="332"/>
      <c r="G10" s="173"/>
      <c r="H10" s="173"/>
      <c r="I10" s="336">
        <v>4498.6000000000004</v>
      </c>
      <c r="J10" s="336">
        <v>4430.2000000000007</v>
      </c>
      <c r="K10" s="337">
        <v>2726.52</v>
      </c>
      <c r="L10" s="337">
        <v>68.400000000000006</v>
      </c>
      <c r="M10" s="337">
        <v>2658.12</v>
      </c>
      <c r="N10" s="336">
        <v>17.63</v>
      </c>
      <c r="O10" s="336">
        <v>1754.45</v>
      </c>
      <c r="P10" s="336">
        <v>32.03</v>
      </c>
      <c r="Q10" s="336">
        <v>4466.5700000000006</v>
      </c>
      <c r="R10" s="337">
        <v>1573.0799999999997</v>
      </c>
      <c r="S10" s="328">
        <v>1139.0400000000006</v>
      </c>
      <c r="T10" s="336">
        <v>1754.45</v>
      </c>
    </row>
    <row r="11" spans="1:20" s="23" customFormat="1" ht="30.75" customHeight="1">
      <c r="A11" s="612"/>
      <c r="B11" s="176" t="s">
        <v>103</v>
      </c>
      <c r="C11" s="325">
        <v>114</v>
      </c>
      <c r="D11" s="339">
        <v>21049</v>
      </c>
      <c r="E11" s="340">
        <v>0.6</v>
      </c>
      <c r="F11" s="326">
        <v>0.4</v>
      </c>
      <c r="G11" s="172">
        <v>0</v>
      </c>
      <c r="H11" s="327">
        <v>1</v>
      </c>
      <c r="I11" s="328">
        <v>4278.2</v>
      </c>
      <c r="J11" s="328">
        <v>4209.8</v>
      </c>
      <c r="K11" s="329">
        <v>2594.2800000000002</v>
      </c>
      <c r="L11" s="329">
        <v>68.400000000000006</v>
      </c>
      <c r="M11" s="329">
        <v>2525.88</v>
      </c>
      <c r="N11" s="328">
        <v>0</v>
      </c>
      <c r="O11" s="328">
        <v>1683.92</v>
      </c>
      <c r="P11" s="330">
        <v>32.03</v>
      </c>
      <c r="Q11" s="328">
        <v>4246.17</v>
      </c>
      <c r="R11" s="341">
        <v>1440.84</v>
      </c>
      <c r="S11" s="328">
        <v>1121.4099999999999</v>
      </c>
      <c r="T11" s="328">
        <v>1683.92</v>
      </c>
    </row>
    <row r="12" spans="1:20" s="23" customFormat="1" ht="12.75">
      <c r="A12" s="612"/>
      <c r="B12" s="176" t="s">
        <v>104</v>
      </c>
      <c r="C12" s="325">
        <v>0</v>
      </c>
      <c r="D12" s="339">
        <v>684</v>
      </c>
      <c r="E12" s="340">
        <v>0.6</v>
      </c>
      <c r="F12" s="326">
        <v>0.4</v>
      </c>
      <c r="G12" s="172">
        <v>0.2</v>
      </c>
      <c r="H12" s="327">
        <v>0.8</v>
      </c>
      <c r="I12" s="328">
        <v>136.80000000000001</v>
      </c>
      <c r="J12" s="328">
        <v>136.80000000000001</v>
      </c>
      <c r="K12" s="329">
        <v>82.08</v>
      </c>
      <c r="L12" s="329">
        <v>0</v>
      </c>
      <c r="M12" s="329">
        <v>82.08</v>
      </c>
      <c r="N12" s="328">
        <v>10.94</v>
      </c>
      <c r="O12" s="328">
        <v>43.780000000000015</v>
      </c>
      <c r="P12" s="330">
        <v>0</v>
      </c>
      <c r="Q12" s="328">
        <v>136.80000000000001</v>
      </c>
      <c r="R12" s="331">
        <v>82.08</v>
      </c>
      <c r="S12" s="328">
        <v>10.939999999999998</v>
      </c>
      <c r="T12" s="328">
        <v>43.780000000000015</v>
      </c>
    </row>
    <row r="13" spans="1:20" s="23" customFormat="1" ht="12.75">
      <c r="A13" s="612"/>
      <c r="B13" s="176" t="s">
        <v>107</v>
      </c>
      <c r="C13" s="325">
        <v>0</v>
      </c>
      <c r="D13" s="339">
        <v>388</v>
      </c>
      <c r="E13" s="340">
        <v>0.6</v>
      </c>
      <c r="F13" s="326">
        <v>0.4</v>
      </c>
      <c r="G13" s="172">
        <v>0.2</v>
      </c>
      <c r="H13" s="327">
        <v>0.8</v>
      </c>
      <c r="I13" s="328">
        <v>77.599999999999994</v>
      </c>
      <c r="J13" s="328">
        <v>77.599999999999994</v>
      </c>
      <c r="K13" s="329">
        <v>46.56</v>
      </c>
      <c r="L13" s="329">
        <v>0</v>
      </c>
      <c r="M13" s="329">
        <v>46.56</v>
      </c>
      <c r="N13" s="328">
        <v>6.21</v>
      </c>
      <c r="O13" s="328">
        <v>24.829999999999991</v>
      </c>
      <c r="P13" s="330">
        <v>0</v>
      </c>
      <c r="Q13" s="328">
        <v>77.599999999999994</v>
      </c>
      <c r="R13" s="331">
        <v>46.56</v>
      </c>
      <c r="S13" s="328">
        <v>6.2100000000000009</v>
      </c>
      <c r="T13" s="328">
        <v>24.829999999999991</v>
      </c>
    </row>
    <row r="14" spans="1:20" s="23" customFormat="1" ht="12.75">
      <c r="A14" s="612"/>
      <c r="B14" s="176" t="s">
        <v>109</v>
      </c>
      <c r="C14" s="325">
        <v>0</v>
      </c>
      <c r="D14" s="339">
        <v>0</v>
      </c>
      <c r="E14" s="340">
        <v>0.6</v>
      </c>
      <c r="F14" s="326">
        <v>0.4</v>
      </c>
      <c r="G14" s="172">
        <v>0.2</v>
      </c>
      <c r="H14" s="327">
        <v>0.8</v>
      </c>
      <c r="I14" s="328">
        <v>0</v>
      </c>
      <c r="J14" s="328">
        <v>0</v>
      </c>
      <c r="K14" s="329">
        <v>0</v>
      </c>
      <c r="L14" s="329">
        <v>0</v>
      </c>
      <c r="M14" s="329">
        <v>0</v>
      </c>
      <c r="N14" s="328">
        <v>0</v>
      </c>
      <c r="O14" s="328">
        <v>0</v>
      </c>
      <c r="P14" s="330">
        <v>0</v>
      </c>
      <c r="Q14" s="328">
        <v>0</v>
      </c>
      <c r="R14" s="331">
        <v>0</v>
      </c>
      <c r="S14" s="328">
        <v>0</v>
      </c>
      <c r="T14" s="328">
        <v>0</v>
      </c>
    </row>
    <row r="15" spans="1:20" s="23" customFormat="1" ht="12.75">
      <c r="A15" s="612"/>
      <c r="B15" s="176" t="s">
        <v>111</v>
      </c>
      <c r="C15" s="325">
        <v>0</v>
      </c>
      <c r="D15" s="339">
        <v>0</v>
      </c>
      <c r="E15" s="340">
        <v>0.6</v>
      </c>
      <c r="F15" s="326">
        <v>0.4</v>
      </c>
      <c r="G15" s="172">
        <v>0.2</v>
      </c>
      <c r="H15" s="327">
        <v>0.8</v>
      </c>
      <c r="I15" s="328">
        <v>0</v>
      </c>
      <c r="J15" s="328">
        <v>0</v>
      </c>
      <c r="K15" s="329">
        <v>0</v>
      </c>
      <c r="L15" s="329">
        <v>0</v>
      </c>
      <c r="M15" s="329">
        <v>0</v>
      </c>
      <c r="N15" s="328">
        <v>0</v>
      </c>
      <c r="O15" s="328">
        <v>0</v>
      </c>
      <c r="P15" s="330">
        <v>0</v>
      </c>
      <c r="Q15" s="328">
        <v>0</v>
      </c>
      <c r="R15" s="331">
        <v>0</v>
      </c>
      <c r="S15" s="328">
        <v>0</v>
      </c>
      <c r="T15" s="328">
        <v>0</v>
      </c>
    </row>
    <row r="16" spans="1:20" s="23" customFormat="1" ht="12.75">
      <c r="A16" s="612"/>
      <c r="B16" s="176" t="s">
        <v>112</v>
      </c>
      <c r="C16" s="325">
        <v>0</v>
      </c>
      <c r="D16" s="339">
        <v>30</v>
      </c>
      <c r="E16" s="340">
        <v>0.6</v>
      </c>
      <c r="F16" s="326">
        <v>0.4</v>
      </c>
      <c r="G16" s="172">
        <v>0.2</v>
      </c>
      <c r="H16" s="327">
        <v>0.8</v>
      </c>
      <c r="I16" s="328">
        <v>6</v>
      </c>
      <c r="J16" s="328">
        <v>6</v>
      </c>
      <c r="K16" s="329">
        <v>3.6</v>
      </c>
      <c r="L16" s="329">
        <v>0</v>
      </c>
      <c r="M16" s="329">
        <v>3.6</v>
      </c>
      <c r="N16" s="328">
        <v>0.48</v>
      </c>
      <c r="O16" s="328">
        <v>1.92</v>
      </c>
      <c r="P16" s="330">
        <v>0</v>
      </c>
      <c r="Q16" s="328">
        <v>6</v>
      </c>
      <c r="R16" s="331">
        <v>3.6</v>
      </c>
      <c r="S16" s="328">
        <v>0.48</v>
      </c>
      <c r="T16" s="328">
        <v>1.92</v>
      </c>
    </row>
    <row r="17" spans="1:20" s="23" customFormat="1" ht="12.75">
      <c r="A17" s="612"/>
      <c r="B17" s="302" t="s">
        <v>113</v>
      </c>
      <c r="C17" s="325">
        <v>8</v>
      </c>
      <c r="D17" s="339">
        <v>651</v>
      </c>
      <c r="E17" s="340">
        <v>0.6</v>
      </c>
      <c r="F17" s="326">
        <v>0.4</v>
      </c>
      <c r="G17" s="172">
        <v>0.6</v>
      </c>
      <c r="H17" s="327">
        <v>0.4</v>
      </c>
      <c r="I17" s="328">
        <v>135</v>
      </c>
      <c r="J17" s="328">
        <v>130.19999999999999</v>
      </c>
      <c r="K17" s="329">
        <v>82.92</v>
      </c>
      <c r="L17" s="329">
        <v>4.8</v>
      </c>
      <c r="M17" s="329">
        <v>78.12</v>
      </c>
      <c r="N17" s="328">
        <v>31.25</v>
      </c>
      <c r="O17" s="328">
        <v>20.829999999999984</v>
      </c>
      <c r="P17" s="330">
        <v>0</v>
      </c>
      <c r="Q17" s="328">
        <v>135</v>
      </c>
      <c r="R17" s="331">
        <v>82.92</v>
      </c>
      <c r="S17" s="328">
        <v>31.250000000000014</v>
      </c>
      <c r="T17" s="328">
        <v>20.829999999999984</v>
      </c>
    </row>
    <row r="18" spans="1:20" s="23" customFormat="1" ht="12.75">
      <c r="A18" s="613"/>
      <c r="B18" s="302" t="s">
        <v>115</v>
      </c>
      <c r="C18" s="325">
        <v>6</v>
      </c>
      <c r="D18" s="339">
        <v>469</v>
      </c>
      <c r="E18" s="340">
        <v>0.6</v>
      </c>
      <c r="F18" s="326">
        <v>0.4</v>
      </c>
      <c r="G18" s="172">
        <v>0.6</v>
      </c>
      <c r="H18" s="327">
        <v>0.4</v>
      </c>
      <c r="I18" s="328">
        <v>97.399999999999991</v>
      </c>
      <c r="J18" s="328">
        <v>93.8</v>
      </c>
      <c r="K18" s="329">
        <v>59.88</v>
      </c>
      <c r="L18" s="329">
        <v>3.6</v>
      </c>
      <c r="M18" s="329">
        <v>56.28</v>
      </c>
      <c r="N18" s="328">
        <v>22.51</v>
      </c>
      <c r="O18" s="328">
        <v>15.009999999999994</v>
      </c>
      <c r="P18" s="330">
        <v>0</v>
      </c>
      <c r="Q18" s="328">
        <v>97.399999999999991</v>
      </c>
      <c r="R18" s="331">
        <v>59.88</v>
      </c>
      <c r="S18" s="328">
        <v>22.509999999999994</v>
      </c>
      <c r="T18" s="328">
        <v>15.009999999999994</v>
      </c>
    </row>
    <row r="19" spans="1:20" ht="18" customHeight="1">
      <c r="A19" s="604" t="s">
        <v>10</v>
      </c>
      <c r="B19" s="167" t="s">
        <v>11</v>
      </c>
      <c r="C19" s="322">
        <v>30</v>
      </c>
      <c r="D19" s="322">
        <v>5012</v>
      </c>
      <c r="E19" s="332"/>
      <c r="F19" s="332"/>
      <c r="G19" s="173"/>
      <c r="H19" s="173"/>
      <c r="I19" s="336">
        <v>1020.4000000000001</v>
      </c>
      <c r="J19" s="336">
        <v>1002.4</v>
      </c>
      <c r="K19" s="337">
        <v>674.68000000000006</v>
      </c>
      <c r="L19" s="337">
        <v>18</v>
      </c>
      <c r="M19" s="337">
        <v>656.68000000000006</v>
      </c>
      <c r="N19" s="336">
        <v>102.18</v>
      </c>
      <c r="O19" s="336">
        <v>243.53999999999996</v>
      </c>
      <c r="P19" s="336">
        <v>0</v>
      </c>
      <c r="Q19" s="336">
        <v>1020.4000000000001</v>
      </c>
      <c r="R19" s="337">
        <v>674.68000000000006</v>
      </c>
      <c r="S19" s="328">
        <v>102.18000000000006</v>
      </c>
      <c r="T19" s="336">
        <v>243.53999999999996</v>
      </c>
    </row>
    <row r="20" spans="1:20" ht="26.1" customHeight="1">
      <c r="A20" s="605"/>
      <c r="B20" s="167" t="s">
        <v>7</v>
      </c>
      <c r="C20" s="322">
        <v>15</v>
      </c>
      <c r="D20" s="322">
        <v>2516</v>
      </c>
      <c r="E20" s="332"/>
      <c r="F20" s="332"/>
      <c r="G20" s="173"/>
      <c r="H20" s="173"/>
      <c r="I20" s="336">
        <v>512.20000000000005</v>
      </c>
      <c r="J20" s="336">
        <v>503.2</v>
      </c>
      <c r="K20" s="337">
        <v>310.92</v>
      </c>
      <c r="L20" s="337">
        <v>9</v>
      </c>
      <c r="M20" s="337">
        <v>301.92</v>
      </c>
      <c r="N20" s="336">
        <v>0</v>
      </c>
      <c r="O20" s="336">
        <v>201.27999999999997</v>
      </c>
      <c r="P20" s="336">
        <v>0</v>
      </c>
      <c r="Q20" s="336">
        <v>512.20000000000005</v>
      </c>
      <c r="R20" s="337">
        <v>310.92</v>
      </c>
      <c r="S20" s="328">
        <v>0</v>
      </c>
      <c r="T20" s="336">
        <v>201.27999999999997</v>
      </c>
    </row>
    <row r="21" spans="1:20" s="23" customFormat="1" ht="12.75">
      <c r="A21" s="606"/>
      <c r="B21" s="176" t="s">
        <v>117</v>
      </c>
      <c r="C21" s="325">
        <v>15</v>
      </c>
      <c r="D21" s="339">
        <v>2516</v>
      </c>
      <c r="E21" s="340">
        <v>0.6</v>
      </c>
      <c r="F21" s="326">
        <v>0.4</v>
      </c>
      <c r="G21" s="172">
        <v>0</v>
      </c>
      <c r="H21" s="327">
        <v>1</v>
      </c>
      <c r="I21" s="328">
        <v>512.20000000000005</v>
      </c>
      <c r="J21" s="328">
        <v>503.2</v>
      </c>
      <c r="K21" s="329">
        <v>310.92</v>
      </c>
      <c r="L21" s="329">
        <v>9</v>
      </c>
      <c r="M21" s="329">
        <v>301.92</v>
      </c>
      <c r="N21" s="328">
        <v>0</v>
      </c>
      <c r="O21" s="328">
        <v>201.27999999999997</v>
      </c>
      <c r="P21" s="330">
        <v>0</v>
      </c>
      <c r="Q21" s="328">
        <v>512.20000000000005</v>
      </c>
      <c r="R21" s="331">
        <v>310.92</v>
      </c>
      <c r="S21" s="328">
        <v>0</v>
      </c>
      <c r="T21" s="328">
        <v>201.27999999999997</v>
      </c>
    </row>
    <row r="22" spans="1:20" s="23" customFormat="1" ht="12.75">
      <c r="A22" s="606"/>
      <c r="B22" s="302" t="s">
        <v>13</v>
      </c>
      <c r="C22" s="325">
        <v>2</v>
      </c>
      <c r="D22" s="339">
        <v>114</v>
      </c>
      <c r="E22" s="340">
        <v>0.6</v>
      </c>
      <c r="F22" s="326">
        <v>0.4</v>
      </c>
      <c r="G22" s="172">
        <v>0.65</v>
      </c>
      <c r="H22" s="327">
        <v>0.35</v>
      </c>
      <c r="I22" s="328">
        <v>24</v>
      </c>
      <c r="J22" s="328">
        <v>22.8</v>
      </c>
      <c r="K22" s="329">
        <v>14.879999999999999</v>
      </c>
      <c r="L22" s="329">
        <v>1.2</v>
      </c>
      <c r="M22" s="329">
        <v>13.68</v>
      </c>
      <c r="N22" s="328">
        <v>5.93</v>
      </c>
      <c r="O22" s="328">
        <v>3.1900000000000013</v>
      </c>
      <c r="P22" s="330">
        <v>0</v>
      </c>
      <c r="Q22" s="328">
        <v>24</v>
      </c>
      <c r="R22" s="331">
        <v>14.879999999999999</v>
      </c>
      <c r="S22" s="328">
        <v>5.93</v>
      </c>
      <c r="T22" s="328">
        <v>3.1900000000000013</v>
      </c>
    </row>
    <row r="23" spans="1:20" s="23" customFormat="1" ht="12.75">
      <c r="A23" s="606"/>
      <c r="B23" s="302" t="s">
        <v>119</v>
      </c>
      <c r="C23" s="325">
        <v>6</v>
      </c>
      <c r="D23" s="339">
        <v>548</v>
      </c>
      <c r="E23" s="340">
        <v>0.6</v>
      </c>
      <c r="F23" s="326">
        <v>0.4</v>
      </c>
      <c r="G23" s="172">
        <v>0.65</v>
      </c>
      <c r="H23" s="327">
        <v>0.35</v>
      </c>
      <c r="I23" s="328">
        <v>113.19999999999999</v>
      </c>
      <c r="J23" s="328">
        <v>109.6</v>
      </c>
      <c r="K23" s="329">
        <v>69.36</v>
      </c>
      <c r="L23" s="329">
        <v>3.6</v>
      </c>
      <c r="M23" s="329">
        <v>65.760000000000005</v>
      </c>
      <c r="N23" s="328">
        <v>28.5</v>
      </c>
      <c r="O23" s="328">
        <v>15.339999999999989</v>
      </c>
      <c r="P23" s="330">
        <v>0</v>
      </c>
      <c r="Q23" s="328">
        <v>113.19999999999999</v>
      </c>
      <c r="R23" s="331">
        <v>69.36</v>
      </c>
      <c r="S23" s="328">
        <v>28.5</v>
      </c>
      <c r="T23" s="328">
        <v>15.339999999999989</v>
      </c>
    </row>
    <row r="24" spans="1:20" s="23" customFormat="1" ht="12.75">
      <c r="A24" s="606"/>
      <c r="B24" s="302" t="s">
        <v>120</v>
      </c>
      <c r="C24" s="325">
        <v>4</v>
      </c>
      <c r="D24" s="339">
        <v>453</v>
      </c>
      <c r="E24" s="340">
        <v>0.6</v>
      </c>
      <c r="F24" s="326">
        <v>0.4</v>
      </c>
      <c r="G24" s="172">
        <v>0.65</v>
      </c>
      <c r="H24" s="327">
        <v>0.35</v>
      </c>
      <c r="I24" s="328">
        <v>93</v>
      </c>
      <c r="J24" s="328">
        <v>90.6</v>
      </c>
      <c r="K24" s="329">
        <v>56.76</v>
      </c>
      <c r="L24" s="329">
        <v>2.4</v>
      </c>
      <c r="M24" s="329">
        <v>54.36</v>
      </c>
      <c r="N24" s="328">
        <v>23.56</v>
      </c>
      <c r="O24" s="328">
        <v>12.679999999999996</v>
      </c>
      <c r="P24" s="330">
        <v>0</v>
      </c>
      <c r="Q24" s="328">
        <v>93</v>
      </c>
      <c r="R24" s="331">
        <v>56.76</v>
      </c>
      <c r="S24" s="328">
        <v>23.560000000000006</v>
      </c>
      <c r="T24" s="328">
        <v>12.679999999999996</v>
      </c>
    </row>
    <row r="25" spans="1:20" s="23" customFormat="1" ht="12.75">
      <c r="A25" s="606"/>
      <c r="B25" s="342" t="s">
        <v>121</v>
      </c>
      <c r="C25" s="325">
        <v>2</v>
      </c>
      <c r="D25" s="339">
        <v>1182</v>
      </c>
      <c r="E25" s="340">
        <v>0.8</v>
      </c>
      <c r="F25" s="326">
        <v>0.19999999999999996</v>
      </c>
      <c r="G25" s="172">
        <v>0.8</v>
      </c>
      <c r="H25" s="327">
        <v>0.19999999999999996</v>
      </c>
      <c r="I25" s="328">
        <v>237.6</v>
      </c>
      <c r="J25" s="328">
        <v>236.4</v>
      </c>
      <c r="K25" s="329">
        <v>190.32</v>
      </c>
      <c r="L25" s="329">
        <v>1.2</v>
      </c>
      <c r="M25" s="329">
        <v>189.12</v>
      </c>
      <c r="N25" s="328">
        <v>37.82</v>
      </c>
      <c r="O25" s="328">
        <v>9.4600000000000009</v>
      </c>
      <c r="P25" s="330">
        <v>0</v>
      </c>
      <c r="Q25" s="328">
        <v>237.6</v>
      </c>
      <c r="R25" s="331">
        <v>190.32</v>
      </c>
      <c r="S25" s="328">
        <v>37.82</v>
      </c>
      <c r="T25" s="328">
        <v>9.4600000000000009</v>
      </c>
    </row>
    <row r="26" spans="1:20" s="23" customFormat="1" ht="12.75">
      <c r="A26" s="607"/>
      <c r="B26" s="342" t="s">
        <v>123</v>
      </c>
      <c r="C26" s="325">
        <v>1</v>
      </c>
      <c r="D26" s="339">
        <v>199</v>
      </c>
      <c r="E26" s="340">
        <v>0.8</v>
      </c>
      <c r="F26" s="326">
        <v>0.19999999999999996</v>
      </c>
      <c r="G26" s="172">
        <v>0.8</v>
      </c>
      <c r="H26" s="327">
        <v>0.19999999999999996</v>
      </c>
      <c r="I26" s="328">
        <v>40.4</v>
      </c>
      <c r="J26" s="328">
        <v>39.799999999999997</v>
      </c>
      <c r="K26" s="329">
        <v>32.44</v>
      </c>
      <c r="L26" s="329">
        <v>0.6</v>
      </c>
      <c r="M26" s="329">
        <v>31.84</v>
      </c>
      <c r="N26" s="328">
        <v>6.37</v>
      </c>
      <c r="O26" s="328">
        <v>1.5899999999999972</v>
      </c>
      <c r="P26" s="330">
        <v>0</v>
      </c>
      <c r="Q26" s="328">
        <v>40.4</v>
      </c>
      <c r="R26" s="331">
        <v>32.44</v>
      </c>
      <c r="S26" s="328">
        <v>6.3700000000000037</v>
      </c>
      <c r="T26" s="328">
        <v>1.5899999999999972</v>
      </c>
    </row>
    <row r="27" spans="1:20" ht="18.95" customHeight="1">
      <c r="A27" s="604" t="s">
        <v>14</v>
      </c>
      <c r="B27" s="167" t="s">
        <v>15</v>
      </c>
      <c r="C27" s="322">
        <v>25</v>
      </c>
      <c r="D27" s="322">
        <v>4347</v>
      </c>
      <c r="E27" s="332"/>
      <c r="F27" s="332"/>
      <c r="G27" s="173"/>
      <c r="H27" s="173"/>
      <c r="I27" s="336">
        <v>884.40000000000009</v>
      </c>
      <c r="J27" s="336">
        <v>869.4000000000002</v>
      </c>
      <c r="K27" s="337">
        <v>538.36</v>
      </c>
      <c r="L27" s="337">
        <v>15.000000000000002</v>
      </c>
      <c r="M27" s="337">
        <v>523.36</v>
      </c>
      <c r="N27" s="336">
        <v>120.38</v>
      </c>
      <c r="O27" s="336">
        <v>225.66000000000005</v>
      </c>
      <c r="P27" s="333">
        <v>0</v>
      </c>
      <c r="Q27" s="333">
        <v>884.40000000000009</v>
      </c>
      <c r="R27" s="337">
        <v>538.36</v>
      </c>
      <c r="S27" s="328">
        <v>120.38000000000002</v>
      </c>
      <c r="T27" s="336">
        <v>225.66000000000005</v>
      </c>
    </row>
    <row r="28" spans="1:20" ht="21" customHeight="1">
      <c r="A28" s="605"/>
      <c r="B28" s="167" t="s">
        <v>7</v>
      </c>
      <c r="C28" s="322">
        <v>14</v>
      </c>
      <c r="D28" s="322">
        <v>3243</v>
      </c>
      <c r="E28" s="332"/>
      <c r="F28" s="332"/>
      <c r="G28" s="173"/>
      <c r="H28" s="173"/>
      <c r="I28" s="167">
        <v>657</v>
      </c>
      <c r="J28" s="167">
        <v>648.60000000000014</v>
      </c>
      <c r="K28" s="323">
        <v>397.56</v>
      </c>
      <c r="L28" s="323">
        <v>8.4</v>
      </c>
      <c r="M28" s="323">
        <v>389.16</v>
      </c>
      <c r="N28" s="167">
        <v>55.52</v>
      </c>
      <c r="O28" s="167">
        <v>203.92000000000002</v>
      </c>
      <c r="P28" s="333">
        <v>0</v>
      </c>
      <c r="Q28" s="333">
        <v>657</v>
      </c>
      <c r="R28" s="323">
        <v>397.56</v>
      </c>
      <c r="S28" s="328">
        <v>55.519999999999982</v>
      </c>
      <c r="T28" s="167">
        <v>203.92000000000002</v>
      </c>
    </row>
    <row r="29" spans="1:20" s="23" customFormat="1" ht="12.75">
      <c r="A29" s="606"/>
      <c r="B29" s="176" t="s">
        <v>125</v>
      </c>
      <c r="C29" s="325">
        <v>14</v>
      </c>
      <c r="D29" s="339">
        <v>1508</v>
      </c>
      <c r="E29" s="340">
        <v>0.6</v>
      </c>
      <c r="F29" s="326">
        <v>0.4</v>
      </c>
      <c r="G29" s="327">
        <v>0</v>
      </c>
      <c r="H29" s="327">
        <v>1</v>
      </c>
      <c r="I29" s="328">
        <v>310</v>
      </c>
      <c r="J29" s="328">
        <v>301.60000000000002</v>
      </c>
      <c r="K29" s="329">
        <v>189.36</v>
      </c>
      <c r="L29" s="329">
        <v>8.4</v>
      </c>
      <c r="M29" s="329">
        <v>180.96</v>
      </c>
      <c r="N29" s="328">
        <v>0</v>
      </c>
      <c r="O29" s="328">
        <v>120.64000000000001</v>
      </c>
      <c r="P29" s="330">
        <v>0</v>
      </c>
      <c r="Q29" s="328">
        <v>310</v>
      </c>
      <c r="R29" s="331">
        <v>189.36</v>
      </c>
      <c r="S29" s="328">
        <v>0</v>
      </c>
      <c r="T29" s="328">
        <v>120.64000000000001</v>
      </c>
    </row>
    <row r="30" spans="1:20" s="23" customFormat="1" ht="12.75">
      <c r="A30" s="606"/>
      <c r="B30" s="176" t="s">
        <v>259</v>
      </c>
      <c r="C30" s="325">
        <v>0</v>
      </c>
      <c r="D30" s="339">
        <v>1694</v>
      </c>
      <c r="E30" s="340">
        <v>0.6</v>
      </c>
      <c r="F30" s="326">
        <v>0.4</v>
      </c>
      <c r="G30" s="327">
        <v>0.4</v>
      </c>
      <c r="H30" s="327">
        <v>0.6</v>
      </c>
      <c r="I30" s="328">
        <v>338.8</v>
      </c>
      <c r="J30" s="328">
        <v>338.8</v>
      </c>
      <c r="K30" s="329">
        <v>203.28</v>
      </c>
      <c r="L30" s="329">
        <v>0</v>
      </c>
      <c r="M30" s="329">
        <v>203.28</v>
      </c>
      <c r="N30" s="328">
        <v>54.21</v>
      </c>
      <c r="O30" s="328">
        <v>81.31</v>
      </c>
      <c r="P30" s="330">
        <v>0</v>
      </c>
      <c r="Q30" s="328">
        <v>338.8</v>
      </c>
      <c r="R30" s="331">
        <v>203.28</v>
      </c>
      <c r="S30" s="328">
        <v>54.210000000000008</v>
      </c>
      <c r="T30" s="328">
        <v>81.31</v>
      </c>
    </row>
    <row r="31" spans="1:20" s="23" customFormat="1" ht="12.75">
      <c r="A31" s="606"/>
      <c r="B31" s="176" t="s">
        <v>260</v>
      </c>
      <c r="C31" s="325">
        <v>0</v>
      </c>
      <c r="D31" s="339">
        <v>41</v>
      </c>
      <c r="E31" s="340">
        <v>0.6</v>
      </c>
      <c r="F31" s="326">
        <v>0.4</v>
      </c>
      <c r="G31" s="327">
        <v>0.4</v>
      </c>
      <c r="H31" s="327">
        <v>0.6</v>
      </c>
      <c r="I31" s="328">
        <v>8.1999999999999993</v>
      </c>
      <c r="J31" s="328">
        <v>8.1999999999999993</v>
      </c>
      <c r="K31" s="329">
        <v>4.92</v>
      </c>
      <c r="L31" s="329">
        <v>0</v>
      </c>
      <c r="M31" s="329">
        <v>4.92</v>
      </c>
      <c r="N31" s="328">
        <v>1.31</v>
      </c>
      <c r="O31" s="328">
        <v>1.9699999999999993</v>
      </c>
      <c r="P31" s="330">
        <v>0</v>
      </c>
      <c r="Q31" s="328">
        <v>8.1999999999999993</v>
      </c>
      <c r="R31" s="331">
        <v>4.92</v>
      </c>
      <c r="S31" s="328">
        <v>1.31</v>
      </c>
      <c r="T31" s="328">
        <v>1.9699999999999993</v>
      </c>
    </row>
    <row r="32" spans="1:20" s="23" customFormat="1" ht="12.75">
      <c r="A32" s="606"/>
      <c r="B32" s="302" t="s">
        <v>126</v>
      </c>
      <c r="C32" s="325">
        <v>7</v>
      </c>
      <c r="D32" s="339">
        <v>755</v>
      </c>
      <c r="E32" s="340">
        <v>0.6</v>
      </c>
      <c r="F32" s="326">
        <v>0.4</v>
      </c>
      <c r="G32" s="343">
        <v>0.75</v>
      </c>
      <c r="H32" s="327">
        <v>0.25</v>
      </c>
      <c r="I32" s="328">
        <v>155.19999999999999</v>
      </c>
      <c r="J32" s="328">
        <v>151</v>
      </c>
      <c r="K32" s="329">
        <v>94.8</v>
      </c>
      <c r="L32" s="329">
        <v>4.2</v>
      </c>
      <c r="M32" s="329">
        <v>90.6</v>
      </c>
      <c r="N32" s="328">
        <v>45.3</v>
      </c>
      <c r="O32" s="328">
        <v>15.100000000000009</v>
      </c>
      <c r="P32" s="330">
        <v>0</v>
      </c>
      <c r="Q32" s="328">
        <v>155.19999999999999</v>
      </c>
      <c r="R32" s="331">
        <v>94.8</v>
      </c>
      <c r="S32" s="328">
        <v>45.299999999999983</v>
      </c>
      <c r="T32" s="328">
        <v>15.100000000000009</v>
      </c>
    </row>
    <row r="33" spans="1:20" s="23" customFormat="1" ht="12.75">
      <c r="A33" s="606"/>
      <c r="B33" s="302" t="s">
        <v>127</v>
      </c>
      <c r="C33" s="325">
        <v>3</v>
      </c>
      <c r="D33" s="339">
        <v>306</v>
      </c>
      <c r="E33" s="340">
        <v>0.6</v>
      </c>
      <c r="F33" s="326">
        <v>0.4</v>
      </c>
      <c r="G33" s="343">
        <v>0.75</v>
      </c>
      <c r="H33" s="327">
        <v>0.25</v>
      </c>
      <c r="I33" s="328">
        <v>63</v>
      </c>
      <c r="J33" s="328">
        <v>61.2</v>
      </c>
      <c r="K33" s="329">
        <v>38.519999999999996</v>
      </c>
      <c r="L33" s="329">
        <v>1.8</v>
      </c>
      <c r="M33" s="329">
        <v>36.72</v>
      </c>
      <c r="N33" s="328">
        <v>18.36</v>
      </c>
      <c r="O33" s="328">
        <v>6.1200000000000045</v>
      </c>
      <c r="P33" s="330">
        <v>0</v>
      </c>
      <c r="Q33" s="328">
        <v>63</v>
      </c>
      <c r="R33" s="331">
        <v>38.519999999999996</v>
      </c>
      <c r="S33" s="328">
        <v>18.36</v>
      </c>
      <c r="T33" s="328">
        <v>6.1200000000000045</v>
      </c>
    </row>
    <row r="34" spans="1:20" s="43" customFormat="1" ht="12.75">
      <c r="A34" s="607"/>
      <c r="B34" s="298" t="s">
        <v>128</v>
      </c>
      <c r="C34" s="325">
        <v>1</v>
      </c>
      <c r="D34" s="339">
        <v>43</v>
      </c>
      <c r="E34" s="344">
        <v>0.8</v>
      </c>
      <c r="F34" s="344">
        <v>0.19999999999999996</v>
      </c>
      <c r="G34" s="345">
        <v>0.7</v>
      </c>
      <c r="H34" s="327">
        <v>0.30000000000000004</v>
      </c>
      <c r="I34" s="328">
        <v>9.1999999999999993</v>
      </c>
      <c r="J34" s="328">
        <v>8.6</v>
      </c>
      <c r="K34" s="329">
        <v>7.4799999999999995</v>
      </c>
      <c r="L34" s="329">
        <v>0.6</v>
      </c>
      <c r="M34" s="329">
        <v>6.88</v>
      </c>
      <c r="N34" s="328">
        <v>1.2</v>
      </c>
      <c r="O34" s="328">
        <v>0.5199999999999998</v>
      </c>
      <c r="P34" s="330">
        <v>0</v>
      </c>
      <c r="Q34" s="328">
        <v>9.1999999999999993</v>
      </c>
      <c r="R34" s="331">
        <v>7.4799999999999995</v>
      </c>
      <c r="S34" s="328">
        <v>1.2</v>
      </c>
      <c r="T34" s="328">
        <v>0.5199999999999998</v>
      </c>
    </row>
    <row r="35" spans="1:20" ht="18" customHeight="1">
      <c r="A35" s="604" t="s">
        <v>17</v>
      </c>
      <c r="B35" s="346" t="s">
        <v>18</v>
      </c>
      <c r="C35" s="322">
        <v>79</v>
      </c>
      <c r="D35" s="322">
        <v>8901</v>
      </c>
      <c r="E35" s="347"/>
      <c r="F35" s="347"/>
      <c r="G35" s="348"/>
      <c r="H35" s="348"/>
      <c r="I35" s="349">
        <v>1827.6</v>
      </c>
      <c r="J35" s="349">
        <v>1780.1999999999998</v>
      </c>
      <c r="K35" s="337">
        <v>1189.1599999999999</v>
      </c>
      <c r="L35" s="337">
        <v>47.399999999999991</v>
      </c>
      <c r="M35" s="337">
        <v>1141.76</v>
      </c>
      <c r="N35" s="349">
        <v>292.35999999999996</v>
      </c>
      <c r="O35" s="349">
        <v>346.08</v>
      </c>
      <c r="P35" s="350">
        <v>193.02</v>
      </c>
      <c r="Q35" s="350">
        <v>1634.5799999999997</v>
      </c>
      <c r="R35" s="337">
        <v>996.14</v>
      </c>
      <c r="S35" s="328">
        <v>292.35999999999973</v>
      </c>
      <c r="T35" s="349">
        <v>346.08</v>
      </c>
    </row>
    <row r="36" spans="1:20" ht="20.100000000000001" customHeight="1">
      <c r="A36" s="605"/>
      <c r="B36" s="346" t="s">
        <v>7</v>
      </c>
      <c r="C36" s="322">
        <v>43</v>
      </c>
      <c r="D36" s="322">
        <v>5333</v>
      </c>
      <c r="E36" s="347"/>
      <c r="F36" s="347"/>
      <c r="G36" s="348"/>
      <c r="H36" s="348"/>
      <c r="I36" s="349">
        <v>1092.4000000000001</v>
      </c>
      <c r="J36" s="349">
        <v>1066.5999999999999</v>
      </c>
      <c r="K36" s="337">
        <v>665.76</v>
      </c>
      <c r="L36" s="337">
        <v>25.8</v>
      </c>
      <c r="M36" s="337">
        <v>639.96</v>
      </c>
      <c r="N36" s="349">
        <v>135.43</v>
      </c>
      <c r="O36" s="349">
        <v>291.20999999999998</v>
      </c>
      <c r="P36" s="350">
        <v>193.02</v>
      </c>
      <c r="Q36" s="350">
        <v>899.38</v>
      </c>
      <c r="R36" s="337">
        <v>472.74000000000007</v>
      </c>
      <c r="S36" s="328">
        <v>135.42999999999995</v>
      </c>
      <c r="T36" s="349">
        <v>291.20999999999998</v>
      </c>
    </row>
    <row r="37" spans="1:20" s="23" customFormat="1" ht="12.75">
      <c r="A37" s="606"/>
      <c r="B37" s="176" t="s">
        <v>130</v>
      </c>
      <c r="C37" s="325">
        <v>43</v>
      </c>
      <c r="D37" s="339">
        <v>1101</v>
      </c>
      <c r="E37" s="340">
        <v>0.6</v>
      </c>
      <c r="F37" s="326">
        <v>0.4</v>
      </c>
      <c r="G37" s="327">
        <v>0</v>
      </c>
      <c r="H37" s="327">
        <v>1</v>
      </c>
      <c r="I37" s="328">
        <v>246</v>
      </c>
      <c r="J37" s="328">
        <v>220.2</v>
      </c>
      <c r="K37" s="329">
        <v>157.92000000000002</v>
      </c>
      <c r="L37" s="329">
        <v>25.8</v>
      </c>
      <c r="M37" s="329">
        <v>132.12</v>
      </c>
      <c r="N37" s="328">
        <v>0</v>
      </c>
      <c r="O37" s="328">
        <v>88.079999999999984</v>
      </c>
      <c r="P37" s="330">
        <v>223.25</v>
      </c>
      <c r="Q37" s="328">
        <v>22.75</v>
      </c>
      <c r="R37" s="331">
        <v>-65.329999999999984</v>
      </c>
      <c r="S37" s="328">
        <v>0</v>
      </c>
      <c r="T37" s="328">
        <v>88.079999999999984</v>
      </c>
    </row>
    <row r="38" spans="1:20" s="23" customFormat="1" ht="12.75">
      <c r="A38" s="606"/>
      <c r="B38" s="176" t="s">
        <v>131</v>
      </c>
      <c r="C38" s="325">
        <v>0</v>
      </c>
      <c r="D38" s="339">
        <v>61</v>
      </c>
      <c r="E38" s="340">
        <v>0.6</v>
      </c>
      <c r="F38" s="326">
        <v>0.4</v>
      </c>
      <c r="G38" s="327">
        <v>0.4</v>
      </c>
      <c r="H38" s="327">
        <v>0.6</v>
      </c>
      <c r="I38" s="328">
        <v>12.2</v>
      </c>
      <c r="J38" s="328">
        <v>12.2</v>
      </c>
      <c r="K38" s="329">
        <v>7.32</v>
      </c>
      <c r="L38" s="329">
        <v>0</v>
      </c>
      <c r="M38" s="329">
        <v>7.32</v>
      </c>
      <c r="N38" s="328">
        <v>1.95</v>
      </c>
      <c r="O38" s="328">
        <v>2.9299999999999988</v>
      </c>
      <c r="P38" s="330">
        <v>0</v>
      </c>
      <c r="Q38" s="328">
        <v>12.2</v>
      </c>
      <c r="R38" s="331">
        <v>7.32</v>
      </c>
      <c r="S38" s="328">
        <v>1.9500000000000002</v>
      </c>
      <c r="T38" s="328">
        <v>2.9299999999999988</v>
      </c>
    </row>
    <row r="39" spans="1:20" s="23" customFormat="1" ht="12.75">
      <c r="A39" s="606"/>
      <c r="B39" s="176" t="s">
        <v>261</v>
      </c>
      <c r="C39" s="325">
        <v>0</v>
      </c>
      <c r="D39" s="339">
        <v>2115</v>
      </c>
      <c r="E39" s="340">
        <v>0.6</v>
      </c>
      <c r="F39" s="326">
        <v>0.4</v>
      </c>
      <c r="G39" s="327">
        <v>0.4</v>
      </c>
      <c r="H39" s="327">
        <v>0.6</v>
      </c>
      <c r="I39" s="328">
        <v>423</v>
      </c>
      <c r="J39" s="328">
        <v>423</v>
      </c>
      <c r="K39" s="329">
        <v>253.8</v>
      </c>
      <c r="L39" s="329">
        <v>0</v>
      </c>
      <c r="M39" s="329">
        <v>253.8</v>
      </c>
      <c r="N39" s="328">
        <v>67.680000000000007</v>
      </c>
      <c r="O39" s="328">
        <v>101.51999999999998</v>
      </c>
      <c r="P39" s="330">
        <v>0</v>
      </c>
      <c r="Q39" s="328">
        <v>423</v>
      </c>
      <c r="R39" s="331">
        <v>253.8</v>
      </c>
      <c r="S39" s="328">
        <v>67.680000000000007</v>
      </c>
      <c r="T39" s="328">
        <v>101.51999999999998</v>
      </c>
    </row>
    <row r="40" spans="1:20" s="23" customFormat="1" ht="12.75">
      <c r="A40" s="606"/>
      <c r="B40" s="176" t="s">
        <v>262</v>
      </c>
      <c r="C40" s="325">
        <v>0</v>
      </c>
      <c r="D40" s="339">
        <v>728</v>
      </c>
      <c r="E40" s="340">
        <v>0.6</v>
      </c>
      <c r="F40" s="326">
        <v>0.4</v>
      </c>
      <c r="G40" s="327">
        <v>0.4</v>
      </c>
      <c r="H40" s="327">
        <v>0.6</v>
      </c>
      <c r="I40" s="328">
        <v>145.6</v>
      </c>
      <c r="J40" s="328">
        <v>145.6</v>
      </c>
      <c r="K40" s="329">
        <v>87.36</v>
      </c>
      <c r="L40" s="329">
        <v>0</v>
      </c>
      <c r="M40" s="329">
        <v>87.36</v>
      </c>
      <c r="N40" s="328">
        <v>23.3</v>
      </c>
      <c r="O40" s="328">
        <v>34.94</v>
      </c>
      <c r="P40" s="330">
        <v>0</v>
      </c>
      <c r="Q40" s="328">
        <v>145.6</v>
      </c>
      <c r="R40" s="331">
        <v>87.36</v>
      </c>
      <c r="S40" s="328">
        <v>23.299999999999997</v>
      </c>
      <c r="T40" s="328">
        <v>34.94</v>
      </c>
    </row>
    <row r="41" spans="1:20" s="23" customFormat="1" ht="37.5" customHeight="1">
      <c r="A41" s="606"/>
      <c r="B41" s="176" t="s">
        <v>263</v>
      </c>
      <c r="C41" s="325">
        <v>0</v>
      </c>
      <c r="D41" s="351">
        <v>655</v>
      </c>
      <c r="E41" s="340">
        <v>0.6</v>
      </c>
      <c r="F41" s="326">
        <v>0.4</v>
      </c>
      <c r="G41" s="327">
        <v>0.4</v>
      </c>
      <c r="H41" s="327">
        <v>0.6</v>
      </c>
      <c r="I41" s="328">
        <v>131</v>
      </c>
      <c r="J41" s="328">
        <v>131</v>
      </c>
      <c r="K41" s="329">
        <v>78.599999999999994</v>
      </c>
      <c r="L41" s="329">
        <v>0</v>
      </c>
      <c r="M41" s="329">
        <v>78.599999999999994</v>
      </c>
      <c r="N41" s="328">
        <v>20.96</v>
      </c>
      <c r="O41" s="328">
        <v>31.440000000000005</v>
      </c>
      <c r="P41" s="330">
        <v>-19.45</v>
      </c>
      <c r="Q41" s="328">
        <v>150.44999999999999</v>
      </c>
      <c r="R41" s="331">
        <v>98.05</v>
      </c>
      <c r="S41" s="328">
        <v>20.959999999999987</v>
      </c>
      <c r="T41" s="328">
        <v>31.440000000000005</v>
      </c>
    </row>
    <row r="42" spans="1:20" s="23" customFormat="1" ht="34.5" customHeight="1">
      <c r="A42" s="606"/>
      <c r="B42" s="176" t="s">
        <v>264</v>
      </c>
      <c r="C42" s="325">
        <v>0</v>
      </c>
      <c r="D42" s="339">
        <v>673</v>
      </c>
      <c r="E42" s="340">
        <v>0.6</v>
      </c>
      <c r="F42" s="326">
        <v>0.4</v>
      </c>
      <c r="G42" s="327">
        <v>0.4</v>
      </c>
      <c r="H42" s="327">
        <v>0.6</v>
      </c>
      <c r="I42" s="328">
        <v>134.6</v>
      </c>
      <c r="J42" s="328">
        <v>134.6</v>
      </c>
      <c r="K42" s="329">
        <v>80.760000000000005</v>
      </c>
      <c r="L42" s="329">
        <v>0</v>
      </c>
      <c r="M42" s="329">
        <v>80.760000000000005</v>
      </c>
      <c r="N42" s="328">
        <v>21.54</v>
      </c>
      <c r="O42" s="328">
        <v>32.29999999999999</v>
      </c>
      <c r="P42" s="330">
        <v>-10.78</v>
      </c>
      <c r="Q42" s="328">
        <v>145.38</v>
      </c>
      <c r="R42" s="331">
        <v>91.54</v>
      </c>
      <c r="S42" s="328">
        <v>21.54</v>
      </c>
      <c r="T42" s="328">
        <v>32.29999999999999</v>
      </c>
    </row>
    <row r="43" spans="1:20" s="23" customFormat="1" ht="12.75">
      <c r="A43" s="606"/>
      <c r="B43" s="302" t="s">
        <v>132</v>
      </c>
      <c r="C43" s="325">
        <v>4</v>
      </c>
      <c r="D43" s="339">
        <v>338</v>
      </c>
      <c r="E43" s="340">
        <v>0.6</v>
      </c>
      <c r="F43" s="326">
        <v>0.4</v>
      </c>
      <c r="G43" s="327">
        <v>0.75</v>
      </c>
      <c r="H43" s="327">
        <v>0.25</v>
      </c>
      <c r="I43" s="328">
        <v>70</v>
      </c>
      <c r="J43" s="328">
        <v>67.599999999999994</v>
      </c>
      <c r="K43" s="329">
        <v>42.96</v>
      </c>
      <c r="L43" s="329">
        <v>2.4</v>
      </c>
      <c r="M43" s="329">
        <v>40.56</v>
      </c>
      <c r="N43" s="328">
        <v>20.28</v>
      </c>
      <c r="O43" s="328">
        <v>6.7599999999999909</v>
      </c>
      <c r="P43" s="330">
        <v>0</v>
      </c>
      <c r="Q43" s="328">
        <v>70</v>
      </c>
      <c r="R43" s="331">
        <v>42.96</v>
      </c>
      <c r="S43" s="328">
        <v>20.280000000000008</v>
      </c>
      <c r="T43" s="328">
        <v>6.7599999999999909</v>
      </c>
    </row>
    <row r="44" spans="1:20" s="23" customFormat="1" ht="12.75">
      <c r="A44" s="606"/>
      <c r="B44" s="302" t="s">
        <v>133</v>
      </c>
      <c r="C44" s="325">
        <v>6</v>
      </c>
      <c r="D44" s="339">
        <v>558</v>
      </c>
      <c r="E44" s="340">
        <v>0.6</v>
      </c>
      <c r="F44" s="326">
        <v>0.4</v>
      </c>
      <c r="G44" s="327">
        <v>0.75</v>
      </c>
      <c r="H44" s="327">
        <v>0.25</v>
      </c>
      <c r="I44" s="328">
        <v>115.19999999999999</v>
      </c>
      <c r="J44" s="328">
        <v>111.6</v>
      </c>
      <c r="K44" s="329">
        <v>70.559999999999988</v>
      </c>
      <c r="L44" s="329">
        <v>3.6</v>
      </c>
      <c r="M44" s="329">
        <v>66.959999999999994</v>
      </c>
      <c r="N44" s="328">
        <v>33.479999999999997</v>
      </c>
      <c r="O44" s="328">
        <v>11.160000000000004</v>
      </c>
      <c r="P44" s="330">
        <v>0</v>
      </c>
      <c r="Q44" s="328">
        <v>115.19999999999999</v>
      </c>
      <c r="R44" s="331">
        <v>70.559999999999988</v>
      </c>
      <c r="S44" s="328">
        <v>33.479999999999997</v>
      </c>
      <c r="T44" s="328">
        <v>11.160000000000004</v>
      </c>
    </row>
    <row r="45" spans="1:20" s="23" customFormat="1" ht="12.75">
      <c r="A45" s="606"/>
      <c r="B45" s="302" t="s">
        <v>134</v>
      </c>
      <c r="C45" s="325">
        <v>5</v>
      </c>
      <c r="D45" s="339">
        <v>385</v>
      </c>
      <c r="E45" s="340">
        <v>0.8</v>
      </c>
      <c r="F45" s="326">
        <v>0.19999999999999996</v>
      </c>
      <c r="G45" s="327">
        <v>0.7</v>
      </c>
      <c r="H45" s="327">
        <v>0.30000000000000004</v>
      </c>
      <c r="I45" s="328">
        <v>80</v>
      </c>
      <c r="J45" s="328">
        <v>77</v>
      </c>
      <c r="K45" s="329">
        <v>64.599999999999994</v>
      </c>
      <c r="L45" s="329">
        <v>3</v>
      </c>
      <c r="M45" s="329">
        <v>61.6</v>
      </c>
      <c r="N45" s="328">
        <v>10.78</v>
      </c>
      <c r="O45" s="328">
        <v>4.6199999999999992</v>
      </c>
      <c r="P45" s="330">
        <v>0</v>
      </c>
      <c r="Q45" s="328">
        <v>80</v>
      </c>
      <c r="R45" s="331">
        <v>64.599999999999994</v>
      </c>
      <c r="S45" s="328">
        <v>10.780000000000006</v>
      </c>
      <c r="T45" s="328">
        <v>4.6199999999999992</v>
      </c>
    </row>
    <row r="46" spans="1:20" s="23" customFormat="1" ht="12.75">
      <c r="A46" s="606"/>
      <c r="B46" s="302" t="s">
        <v>135</v>
      </c>
      <c r="C46" s="325">
        <v>3</v>
      </c>
      <c r="D46" s="339">
        <v>251</v>
      </c>
      <c r="E46" s="340">
        <v>0.6</v>
      </c>
      <c r="F46" s="326">
        <v>0.4</v>
      </c>
      <c r="G46" s="327">
        <v>0.7</v>
      </c>
      <c r="H46" s="327">
        <v>0.30000000000000004</v>
      </c>
      <c r="I46" s="328">
        <v>52</v>
      </c>
      <c r="J46" s="328">
        <v>50.2</v>
      </c>
      <c r="K46" s="329">
        <v>31.92</v>
      </c>
      <c r="L46" s="329">
        <v>1.8</v>
      </c>
      <c r="M46" s="329">
        <v>30.12</v>
      </c>
      <c r="N46" s="328">
        <v>14.06</v>
      </c>
      <c r="O46" s="328">
        <v>6.0200000000000014</v>
      </c>
      <c r="P46" s="330">
        <v>0</v>
      </c>
      <c r="Q46" s="328">
        <v>52</v>
      </c>
      <c r="R46" s="331">
        <v>31.92</v>
      </c>
      <c r="S46" s="328">
        <v>14.059999999999997</v>
      </c>
      <c r="T46" s="328">
        <v>6.0200000000000014</v>
      </c>
    </row>
    <row r="47" spans="1:20" s="23" customFormat="1" ht="12.75">
      <c r="A47" s="606"/>
      <c r="B47" s="302" t="s">
        <v>136</v>
      </c>
      <c r="C47" s="325">
        <v>8</v>
      </c>
      <c r="D47" s="339">
        <v>580</v>
      </c>
      <c r="E47" s="340">
        <v>0.6</v>
      </c>
      <c r="F47" s="326">
        <v>0.4</v>
      </c>
      <c r="G47" s="327">
        <v>0.7</v>
      </c>
      <c r="H47" s="327">
        <v>0.30000000000000004</v>
      </c>
      <c r="I47" s="328">
        <v>120.8</v>
      </c>
      <c r="J47" s="328">
        <v>116</v>
      </c>
      <c r="K47" s="329">
        <v>74.399999999999991</v>
      </c>
      <c r="L47" s="329">
        <v>4.8</v>
      </c>
      <c r="M47" s="329">
        <v>69.599999999999994</v>
      </c>
      <c r="N47" s="328">
        <v>32.479999999999997</v>
      </c>
      <c r="O47" s="328">
        <v>13.920000000000009</v>
      </c>
      <c r="P47" s="330">
        <v>0</v>
      </c>
      <c r="Q47" s="328">
        <v>120.8</v>
      </c>
      <c r="R47" s="331">
        <v>74.399999999999991</v>
      </c>
      <c r="S47" s="328">
        <v>32.479999999999997</v>
      </c>
      <c r="T47" s="328">
        <v>13.920000000000009</v>
      </c>
    </row>
    <row r="48" spans="1:20" s="23" customFormat="1" ht="12.75">
      <c r="A48" s="606"/>
      <c r="B48" s="342" t="s">
        <v>137</v>
      </c>
      <c r="C48" s="325">
        <v>7</v>
      </c>
      <c r="D48" s="339">
        <v>1087</v>
      </c>
      <c r="E48" s="340">
        <v>0.8</v>
      </c>
      <c r="F48" s="326">
        <v>0.19999999999999996</v>
      </c>
      <c r="G48" s="327">
        <v>0.8</v>
      </c>
      <c r="H48" s="327">
        <v>0.19999999999999996</v>
      </c>
      <c r="I48" s="328">
        <v>221.6</v>
      </c>
      <c r="J48" s="328">
        <v>217.4</v>
      </c>
      <c r="K48" s="329">
        <v>178.11999999999998</v>
      </c>
      <c r="L48" s="329">
        <v>4.2</v>
      </c>
      <c r="M48" s="329">
        <v>173.92</v>
      </c>
      <c r="N48" s="328">
        <v>34.78</v>
      </c>
      <c r="O48" s="328">
        <v>8.7000000000000171</v>
      </c>
      <c r="P48" s="330">
        <v>0</v>
      </c>
      <c r="Q48" s="328">
        <v>221.6</v>
      </c>
      <c r="R48" s="331">
        <v>178.11999999999998</v>
      </c>
      <c r="S48" s="328">
        <v>34.78</v>
      </c>
      <c r="T48" s="328">
        <v>8.7000000000000171</v>
      </c>
    </row>
    <row r="49" spans="1:20" s="23" customFormat="1" ht="12.75">
      <c r="A49" s="607"/>
      <c r="B49" s="302" t="s">
        <v>138</v>
      </c>
      <c r="C49" s="325">
        <v>3</v>
      </c>
      <c r="D49" s="339">
        <v>369</v>
      </c>
      <c r="E49" s="340">
        <v>0.8</v>
      </c>
      <c r="F49" s="326">
        <v>0.19999999999999996</v>
      </c>
      <c r="G49" s="327">
        <v>0.75</v>
      </c>
      <c r="H49" s="327">
        <v>0.25</v>
      </c>
      <c r="I49" s="328">
        <v>75.599999999999994</v>
      </c>
      <c r="J49" s="328">
        <v>73.8</v>
      </c>
      <c r="K49" s="329">
        <v>60.839999999999996</v>
      </c>
      <c r="L49" s="329">
        <v>1.8</v>
      </c>
      <c r="M49" s="329">
        <v>59.04</v>
      </c>
      <c r="N49" s="328">
        <v>11.07</v>
      </c>
      <c r="O49" s="328">
        <v>3.6899999999999977</v>
      </c>
      <c r="P49" s="330">
        <v>0</v>
      </c>
      <c r="Q49" s="328">
        <v>75.599999999999994</v>
      </c>
      <c r="R49" s="331">
        <v>60.839999999999996</v>
      </c>
      <c r="S49" s="328">
        <v>11.07</v>
      </c>
      <c r="T49" s="328">
        <v>3.6899999999999977</v>
      </c>
    </row>
    <row r="50" spans="1:20" ht="26.1" customHeight="1">
      <c r="A50" s="604" t="s">
        <v>21</v>
      </c>
      <c r="B50" s="346" t="s">
        <v>22</v>
      </c>
      <c r="C50" s="322">
        <v>99</v>
      </c>
      <c r="D50" s="322">
        <v>41378</v>
      </c>
      <c r="E50" s="347"/>
      <c r="F50" s="347"/>
      <c r="G50" s="348"/>
      <c r="H50" s="348"/>
      <c r="I50" s="349">
        <v>8335</v>
      </c>
      <c r="J50" s="349">
        <v>8275.6</v>
      </c>
      <c r="K50" s="337">
        <v>5568.28</v>
      </c>
      <c r="L50" s="337">
        <v>59.400000000000006</v>
      </c>
      <c r="M50" s="337">
        <v>5508.880000000001</v>
      </c>
      <c r="N50" s="349">
        <v>1292.1399999999999</v>
      </c>
      <c r="O50" s="349">
        <v>1474.5800000000002</v>
      </c>
      <c r="P50" s="350">
        <v>0</v>
      </c>
      <c r="Q50" s="350">
        <v>8335</v>
      </c>
      <c r="R50" s="337">
        <v>5568.28</v>
      </c>
      <c r="S50" s="328">
        <v>1292.1400000000001</v>
      </c>
      <c r="T50" s="349">
        <v>1474.5800000000002</v>
      </c>
    </row>
    <row r="51" spans="1:20" ht="27" customHeight="1">
      <c r="A51" s="605"/>
      <c r="B51" s="346" t="s">
        <v>7</v>
      </c>
      <c r="C51" s="322">
        <v>37</v>
      </c>
      <c r="D51" s="322">
        <v>14352</v>
      </c>
      <c r="E51" s="347"/>
      <c r="F51" s="347"/>
      <c r="G51" s="348"/>
      <c r="H51" s="348"/>
      <c r="I51" s="349">
        <v>2892.6</v>
      </c>
      <c r="J51" s="349">
        <v>2870.4</v>
      </c>
      <c r="K51" s="337">
        <v>1744.44</v>
      </c>
      <c r="L51" s="337">
        <v>22.2</v>
      </c>
      <c r="M51" s="337">
        <v>1722.24</v>
      </c>
      <c r="N51" s="349">
        <v>0</v>
      </c>
      <c r="O51" s="349">
        <v>1148.1600000000001</v>
      </c>
      <c r="P51" s="350">
        <v>0</v>
      </c>
      <c r="Q51" s="350">
        <v>2892.6</v>
      </c>
      <c r="R51" s="337">
        <v>1744.44</v>
      </c>
      <c r="S51" s="328">
        <v>0</v>
      </c>
      <c r="T51" s="349">
        <v>1148.1600000000001</v>
      </c>
    </row>
    <row r="52" spans="1:20" s="23" customFormat="1" ht="12.75">
      <c r="A52" s="605"/>
      <c r="B52" s="176" t="s">
        <v>140</v>
      </c>
      <c r="C52" s="325">
        <v>37</v>
      </c>
      <c r="D52" s="339">
        <v>14352</v>
      </c>
      <c r="E52" s="340">
        <v>0.6</v>
      </c>
      <c r="F52" s="326">
        <v>0.4</v>
      </c>
      <c r="G52" s="327">
        <v>0</v>
      </c>
      <c r="H52" s="327">
        <v>1</v>
      </c>
      <c r="I52" s="328">
        <v>2892.6</v>
      </c>
      <c r="J52" s="328">
        <v>2870.4</v>
      </c>
      <c r="K52" s="329">
        <v>1744.44</v>
      </c>
      <c r="L52" s="329">
        <v>22.2</v>
      </c>
      <c r="M52" s="329">
        <v>1722.24</v>
      </c>
      <c r="N52" s="328">
        <v>0</v>
      </c>
      <c r="O52" s="328">
        <v>1148.1600000000001</v>
      </c>
      <c r="P52" s="330">
        <v>0</v>
      </c>
      <c r="Q52" s="328">
        <v>2892.6</v>
      </c>
      <c r="R52" s="331">
        <v>1744.44</v>
      </c>
      <c r="S52" s="328">
        <v>0</v>
      </c>
      <c r="T52" s="328">
        <v>1148.1600000000001</v>
      </c>
    </row>
    <row r="53" spans="1:20" s="23" customFormat="1" ht="12.75">
      <c r="A53" s="605"/>
      <c r="B53" s="302" t="s">
        <v>142</v>
      </c>
      <c r="C53" s="325">
        <v>9</v>
      </c>
      <c r="D53" s="339">
        <v>677</v>
      </c>
      <c r="E53" s="340">
        <v>0.6</v>
      </c>
      <c r="F53" s="326">
        <v>0.4</v>
      </c>
      <c r="G53" s="327">
        <v>0.75</v>
      </c>
      <c r="H53" s="327">
        <v>0.25</v>
      </c>
      <c r="I53" s="328">
        <v>140.80000000000001</v>
      </c>
      <c r="J53" s="328">
        <v>135.4</v>
      </c>
      <c r="K53" s="329">
        <v>86.64</v>
      </c>
      <c r="L53" s="329">
        <v>5.4</v>
      </c>
      <c r="M53" s="329">
        <v>81.239999999999995</v>
      </c>
      <c r="N53" s="328">
        <v>40.619999999999997</v>
      </c>
      <c r="O53" s="328">
        <v>13.540000000000013</v>
      </c>
      <c r="P53" s="330">
        <v>0</v>
      </c>
      <c r="Q53" s="328">
        <v>140.80000000000001</v>
      </c>
      <c r="R53" s="331">
        <v>86.64</v>
      </c>
      <c r="S53" s="328">
        <v>40.619999999999997</v>
      </c>
      <c r="T53" s="328">
        <v>13.540000000000013</v>
      </c>
    </row>
    <row r="54" spans="1:20" s="23" customFormat="1" ht="12.75">
      <c r="A54" s="605"/>
      <c r="B54" s="342" t="s">
        <v>143</v>
      </c>
      <c r="C54" s="325">
        <v>4</v>
      </c>
      <c r="D54" s="339">
        <v>1913</v>
      </c>
      <c r="E54" s="340">
        <v>0.8</v>
      </c>
      <c r="F54" s="326">
        <v>0.19999999999999996</v>
      </c>
      <c r="G54" s="327">
        <v>0.8</v>
      </c>
      <c r="H54" s="327">
        <v>0.19999999999999996</v>
      </c>
      <c r="I54" s="328">
        <v>385</v>
      </c>
      <c r="J54" s="328">
        <v>382.6</v>
      </c>
      <c r="K54" s="329">
        <v>308.47999999999996</v>
      </c>
      <c r="L54" s="329">
        <v>2.4</v>
      </c>
      <c r="M54" s="329">
        <v>306.08</v>
      </c>
      <c r="N54" s="328">
        <v>61.22</v>
      </c>
      <c r="O54" s="328">
        <v>15.30000000000004</v>
      </c>
      <c r="P54" s="330">
        <v>0</v>
      </c>
      <c r="Q54" s="328">
        <v>385</v>
      </c>
      <c r="R54" s="331">
        <v>308.47999999999996</v>
      </c>
      <c r="S54" s="328">
        <v>61.22</v>
      </c>
      <c r="T54" s="328">
        <v>15.30000000000004</v>
      </c>
    </row>
    <row r="55" spans="1:20" s="23" customFormat="1" ht="12.75">
      <c r="A55" s="605"/>
      <c r="B55" s="342" t="s">
        <v>144</v>
      </c>
      <c r="C55" s="325">
        <v>12</v>
      </c>
      <c r="D55" s="339">
        <v>5665</v>
      </c>
      <c r="E55" s="340">
        <v>0.8</v>
      </c>
      <c r="F55" s="326">
        <v>0.19999999999999996</v>
      </c>
      <c r="G55" s="327">
        <v>0.8</v>
      </c>
      <c r="H55" s="327">
        <v>0.19999999999999996</v>
      </c>
      <c r="I55" s="328">
        <v>1140.2</v>
      </c>
      <c r="J55" s="328">
        <v>1133</v>
      </c>
      <c r="K55" s="329">
        <v>913.6</v>
      </c>
      <c r="L55" s="329">
        <v>7.2</v>
      </c>
      <c r="M55" s="329">
        <v>906.4</v>
      </c>
      <c r="N55" s="328">
        <v>181.28</v>
      </c>
      <c r="O55" s="328">
        <v>45.320000000000022</v>
      </c>
      <c r="P55" s="330">
        <v>0</v>
      </c>
      <c r="Q55" s="328">
        <v>1140.2</v>
      </c>
      <c r="R55" s="331">
        <v>913.6</v>
      </c>
      <c r="S55" s="328">
        <v>181.28</v>
      </c>
      <c r="T55" s="328">
        <v>45.320000000000022</v>
      </c>
    </row>
    <row r="56" spans="1:20" s="23" customFormat="1" ht="12.75">
      <c r="A56" s="605"/>
      <c r="B56" s="342" t="s">
        <v>145</v>
      </c>
      <c r="C56" s="325">
        <v>14</v>
      </c>
      <c r="D56" s="339">
        <v>6565</v>
      </c>
      <c r="E56" s="340">
        <v>0.6</v>
      </c>
      <c r="F56" s="326">
        <v>0.4</v>
      </c>
      <c r="G56" s="327">
        <v>0.8</v>
      </c>
      <c r="H56" s="327">
        <v>0.19999999999999996</v>
      </c>
      <c r="I56" s="328">
        <v>1321.4</v>
      </c>
      <c r="J56" s="328">
        <v>1313</v>
      </c>
      <c r="K56" s="329">
        <v>796.19999999999993</v>
      </c>
      <c r="L56" s="329">
        <v>8.4</v>
      </c>
      <c r="M56" s="329">
        <v>787.8</v>
      </c>
      <c r="N56" s="328">
        <v>420.16</v>
      </c>
      <c r="O56" s="328">
        <v>105.04000000000002</v>
      </c>
      <c r="P56" s="330">
        <v>0</v>
      </c>
      <c r="Q56" s="328">
        <v>1321.4</v>
      </c>
      <c r="R56" s="331">
        <v>796.19999999999993</v>
      </c>
      <c r="S56" s="328">
        <v>420.16000000000014</v>
      </c>
      <c r="T56" s="328">
        <v>105.04000000000002</v>
      </c>
    </row>
    <row r="57" spans="1:20" s="23" customFormat="1" ht="12.75">
      <c r="A57" s="605"/>
      <c r="B57" s="342" t="s">
        <v>146</v>
      </c>
      <c r="C57" s="325">
        <v>12</v>
      </c>
      <c r="D57" s="339">
        <v>6196</v>
      </c>
      <c r="E57" s="340">
        <v>0.6</v>
      </c>
      <c r="F57" s="326">
        <v>0.4</v>
      </c>
      <c r="G57" s="327">
        <v>0.8</v>
      </c>
      <c r="H57" s="327">
        <v>0.19999999999999996</v>
      </c>
      <c r="I57" s="328">
        <v>1246.4000000000001</v>
      </c>
      <c r="J57" s="328">
        <v>1239.2</v>
      </c>
      <c r="K57" s="329">
        <v>750.72</v>
      </c>
      <c r="L57" s="329">
        <v>7.2</v>
      </c>
      <c r="M57" s="329">
        <v>743.52</v>
      </c>
      <c r="N57" s="328">
        <v>396.54</v>
      </c>
      <c r="O57" s="328">
        <v>99.140000000000043</v>
      </c>
      <c r="P57" s="330">
        <v>0</v>
      </c>
      <c r="Q57" s="328">
        <v>1246.4000000000001</v>
      </c>
      <c r="R57" s="331">
        <v>750.72</v>
      </c>
      <c r="S57" s="328">
        <v>396.54</v>
      </c>
      <c r="T57" s="328">
        <v>99.140000000000043</v>
      </c>
    </row>
    <row r="58" spans="1:20" s="23" customFormat="1" ht="12.75">
      <c r="A58" s="605"/>
      <c r="B58" s="342" t="s">
        <v>147</v>
      </c>
      <c r="C58" s="325">
        <v>4</v>
      </c>
      <c r="D58" s="339">
        <v>2173</v>
      </c>
      <c r="E58" s="340">
        <v>0.8</v>
      </c>
      <c r="F58" s="326">
        <v>0.19999999999999996</v>
      </c>
      <c r="G58" s="327">
        <v>0.8</v>
      </c>
      <c r="H58" s="327">
        <v>0.19999999999999996</v>
      </c>
      <c r="I58" s="328">
        <v>437</v>
      </c>
      <c r="J58" s="328">
        <v>434.6</v>
      </c>
      <c r="K58" s="329">
        <v>350.08</v>
      </c>
      <c r="L58" s="329">
        <v>2.4</v>
      </c>
      <c r="M58" s="329">
        <v>347.68</v>
      </c>
      <c r="N58" s="328">
        <v>69.540000000000006</v>
      </c>
      <c r="O58" s="328">
        <v>17.38000000000001</v>
      </c>
      <c r="P58" s="330">
        <v>0</v>
      </c>
      <c r="Q58" s="328">
        <v>437</v>
      </c>
      <c r="R58" s="331">
        <v>350.08</v>
      </c>
      <c r="S58" s="328">
        <v>69.540000000000006</v>
      </c>
      <c r="T58" s="328">
        <v>17.38000000000001</v>
      </c>
    </row>
    <row r="59" spans="1:20" s="23" customFormat="1" ht="12.75">
      <c r="A59" s="605"/>
      <c r="B59" s="342" t="s">
        <v>148</v>
      </c>
      <c r="C59" s="325">
        <v>4</v>
      </c>
      <c r="D59" s="339">
        <v>2524</v>
      </c>
      <c r="E59" s="340">
        <v>0.8</v>
      </c>
      <c r="F59" s="326">
        <v>0.19999999999999996</v>
      </c>
      <c r="G59" s="327">
        <v>0.8</v>
      </c>
      <c r="H59" s="327">
        <v>0.19999999999999996</v>
      </c>
      <c r="I59" s="328">
        <v>507.2</v>
      </c>
      <c r="J59" s="328">
        <v>504.8</v>
      </c>
      <c r="K59" s="329">
        <v>406.23999999999995</v>
      </c>
      <c r="L59" s="329">
        <v>2.4</v>
      </c>
      <c r="M59" s="329">
        <v>403.84</v>
      </c>
      <c r="N59" s="328">
        <v>80.77</v>
      </c>
      <c r="O59" s="328">
        <v>20.19000000000004</v>
      </c>
      <c r="P59" s="330">
        <v>0</v>
      </c>
      <c r="Q59" s="328">
        <v>507.2</v>
      </c>
      <c r="R59" s="331">
        <v>406.23999999999995</v>
      </c>
      <c r="S59" s="328">
        <v>80.77</v>
      </c>
      <c r="T59" s="328">
        <v>20.19000000000004</v>
      </c>
    </row>
    <row r="60" spans="1:20" s="23" customFormat="1" ht="12.75">
      <c r="A60" s="605"/>
      <c r="B60" s="342" t="s">
        <v>149</v>
      </c>
      <c r="C60" s="325">
        <v>1</v>
      </c>
      <c r="D60" s="339">
        <v>427</v>
      </c>
      <c r="E60" s="340">
        <v>0.8</v>
      </c>
      <c r="F60" s="326">
        <v>0.19999999999999996</v>
      </c>
      <c r="G60" s="327">
        <v>0.8</v>
      </c>
      <c r="H60" s="327">
        <v>0.19999999999999996</v>
      </c>
      <c r="I60" s="328">
        <v>86</v>
      </c>
      <c r="J60" s="328">
        <v>85.4</v>
      </c>
      <c r="K60" s="329">
        <v>68.919999999999987</v>
      </c>
      <c r="L60" s="329">
        <v>0.6</v>
      </c>
      <c r="M60" s="329">
        <v>68.319999999999993</v>
      </c>
      <c r="N60" s="328">
        <v>13.66</v>
      </c>
      <c r="O60" s="328">
        <v>3.4200000000000124</v>
      </c>
      <c r="P60" s="330">
        <v>0</v>
      </c>
      <c r="Q60" s="328">
        <v>86</v>
      </c>
      <c r="R60" s="331">
        <v>68.919999999999987</v>
      </c>
      <c r="S60" s="328">
        <v>13.66</v>
      </c>
      <c r="T60" s="328">
        <v>3.4200000000000124</v>
      </c>
    </row>
    <row r="61" spans="1:20" s="23" customFormat="1" ht="12.75">
      <c r="A61" s="614"/>
      <c r="B61" s="342" t="s">
        <v>150</v>
      </c>
      <c r="C61" s="325">
        <v>2</v>
      </c>
      <c r="D61" s="339">
        <v>886</v>
      </c>
      <c r="E61" s="340">
        <v>0.8</v>
      </c>
      <c r="F61" s="326">
        <v>0.19999999999999996</v>
      </c>
      <c r="G61" s="327">
        <v>0.8</v>
      </c>
      <c r="H61" s="327">
        <v>0.19999999999999996</v>
      </c>
      <c r="I61" s="328">
        <v>178.39999999999998</v>
      </c>
      <c r="J61" s="328">
        <v>177.2</v>
      </c>
      <c r="K61" s="329">
        <v>142.95999999999998</v>
      </c>
      <c r="L61" s="329">
        <v>1.2</v>
      </c>
      <c r="M61" s="329">
        <v>141.76</v>
      </c>
      <c r="N61" s="328">
        <v>28.35</v>
      </c>
      <c r="O61" s="328">
        <v>7.0899999999999963</v>
      </c>
      <c r="P61" s="330">
        <v>0</v>
      </c>
      <c r="Q61" s="328">
        <v>178.39999999999998</v>
      </c>
      <c r="R61" s="331">
        <v>142.95999999999998</v>
      </c>
      <c r="S61" s="328">
        <v>28.35</v>
      </c>
      <c r="T61" s="328">
        <v>7.0899999999999963</v>
      </c>
    </row>
    <row r="62" spans="1:20" ht="16.5" customHeight="1">
      <c r="A62" s="604" t="s">
        <v>25</v>
      </c>
      <c r="B62" s="346" t="s">
        <v>26</v>
      </c>
      <c r="C62" s="322">
        <v>57</v>
      </c>
      <c r="D62" s="322">
        <v>6061</v>
      </c>
      <c r="E62" s="347"/>
      <c r="F62" s="347"/>
      <c r="G62" s="348"/>
      <c r="H62" s="348"/>
      <c r="I62" s="346">
        <v>1246.4000000000001</v>
      </c>
      <c r="J62" s="346">
        <v>1212.2</v>
      </c>
      <c r="K62" s="323">
        <v>795.87999999999988</v>
      </c>
      <c r="L62" s="323">
        <v>34.200000000000003</v>
      </c>
      <c r="M62" s="323">
        <v>761.68000000000006</v>
      </c>
      <c r="N62" s="346">
        <v>185.20000000000002</v>
      </c>
      <c r="O62" s="346">
        <v>265.32</v>
      </c>
      <c r="P62" s="350">
        <v>0</v>
      </c>
      <c r="Q62" s="350">
        <v>1246.4000000000001</v>
      </c>
      <c r="R62" s="323">
        <v>795.87999999999988</v>
      </c>
      <c r="S62" s="328">
        <v>185.20000000000022</v>
      </c>
      <c r="T62" s="346">
        <v>265.32</v>
      </c>
    </row>
    <row r="63" spans="1:20" ht="23.1" customHeight="1">
      <c r="A63" s="605"/>
      <c r="B63" s="346" t="s">
        <v>7</v>
      </c>
      <c r="C63" s="322">
        <v>22</v>
      </c>
      <c r="D63" s="322">
        <v>2513</v>
      </c>
      <c r="E63" s="347"/>
      <c r="F63" s="347"/>
      <c r="G63" s="348"/>
      <c r="H63" s="348"/>
      <c r="I63" s="352">
        <v>515.79999999999995</v>
      </c>
      <c r="J63" s="352">
        <v>502.59999999999997</v>
      </c>
      <c r="K63" s="331">
        <v>314.76</v>
      </c>
      <c r="L63" s="331">
        <v>13.2</v>
      </c>
      <c r="M63" s="331">
        <v>301.56</v>
      </c>
      <c r="N63" s="352">
        <v>7.13</v>
      </c>
      <c r="O63" s="352">
        <v>193.90999999999997</v>
      </c>
      <c r="P63" s="353">
        <v>0</v>
      </c>
      <c r="Q63" s="353">
        <v>515.79999999999995</v>
      </c>
      <c r="R63" s="331">
        <v>314.76</v>
      </c>
      <c r="S63" s="328">
        <v>7.1299999999999955</v>
      </c>
      <c r="T63" s="352">
        <v>193.90999999999997</v>
      </c>
    </row>
    <row r="64" spans="1:20" s="23" customFormat="1" ht="12.75">
      <c r="A64" s="606"/>
      <c r="B64" s="176" t="s">
        <v>152</v>
      </c>
      <c r="C64" s="325">
        <v>22</v>
      </c>
      <c r="D64" s="339">
        <v>2290</v>
      </c>
      <c r="E64" s="340">
        <v>0.6</v>
      </c>
      <c r="F64" s="326">
        <v>0.4</v>
      </c>
      <c r="G64" s="327">
        <v>0</v>
      </c>
      <c r="H64" s="327">
        <v>1</v>
      </c>
      <c r="I64" s="328">
        <v>471.2</v>
      </c>
      <c r="J64" s="328">
        <v>458</v>
      </c>
      <c r="K64" s="329">
        <v>288</v>
      </c>
      <c r="L64" s="329">
        <v>13.2</v>
      </c>
      <c r="M64" s="329">
        <v>274.8</v>
      </c>
      <c r="N64" s="328">
        <v>0</v>
      </c>
      <c r="O64" s="328">
        <v>183.2</v>
      </c>
      <c r="P64" s="330">
        <v>0</v>
      </c>
      <c r="Q64" s="328">
        <v>471.2</v>
      </c>
      <c r="R64" s="331">
        <v>288</v>
      </c>
      <c r="S64" s="328">
        <v>0</v>
      </c>
      <c r="T64" s="328">
        <v>183.2</v>
      </c>
    </row>
    <row r="65" spans="1:20" s="23" customFormat="1" ht="12.75">
      <c r="A65" s="606"/>
      <c r="B65" s="176" t="s">
        <v>154</v>
      </c>
      <c r="C65" s="325">
        <v>0</v>
      </c>
      <c r="D65" s="339">
        <v>47</v>
      </c>
      <c r="E65" s="340">
        <v>0.6</v>
      </c>
      <c r="F65" s="326">
        <v>0.4</v>
      </c>
      <c r="G65" s="327">
        <v>0.4</v>
      </c>
      <c r="H65" s="327">
        <v>0.6</v>
      </c>
      <c r="I65" s="328">
        <v>9.4</v>
      </c>
      <c r="J65" s="328">
        <v>9.4</v>
      </c>
      <c r="K65" s="329">
        <v>5.64</v>
      </c>
      <c r="L65" s="329">
        <v>0</v>
      </c>
      <c r="M65" s="329">
        <v>5.64</v>
      </c>
      <c r="N65" s="328">
        <v>1.5</v>
      </c>
      <c r="O65" s="328">
        <v>2.2600000000000007</v>
      </c>
      <c r="P65" s="330">
        <v>0</v>
      </c>
      <c r="Q65" s="328">
        <v>9.4</v>
      </c>
      <c r="R65" s="331">
        <v>5.64</v>
      </c>
      <c r="S65" s="328">
        <v>1.5</v>
      </c>
      <c r="T65" s="328">
        <v>2.2600000000000007</v>
      </c>
    </row>
    <row r="66" spans="1:20" s="23" customFormat="1" ht="12.75">
      <c r="A66" s="606"/>
      <c r="B66" s="354" t="s">
        <v>153</v>
      </c>
      <c r="C66" s="325">
        <v>0</v>
      </c>
      <c r="D66" s="339">
        <v>176</v>
      </c>
      <c r="E66" s="340">
        <v>0.6</v>
      </c>
      <c r="F66" s="326">
        <v>0.4</v>
      </c>
      <c r="G66" s="327">
        <v>0.4</v>
      </c>
      <c r="H66" s="327">
        <v>0.6</v>
      </c>
      <c r="I66" s="328">
        <v>35.200000000000003</v>
      </c>
      <c r="J66" s="328">
        <v>35.200000000000003</v>
      </c>
      <c r="K66" s="329">
        <v>21.12</v>
      </c>
      <c r="L66" s="329">
        <v>0</v>
      </c>
      <c r="M66" s="329">
        <v>21.12</v>
      </c>
      <c r="N66" s="328">
        <v>5.63</v>
      </c>
      <c r="O66" s="328">
        <v>8.4500000000000028</v>
      </c>
      <c r="P66" s="330">
        <v>0</v>
      </c>
      <c r="Q66" s="328">
        <v>35.200000000000003</v>
      </c>
      <c r="R66" s="331">
        <v>21.12</v>
      </c>
      <c r="S66" s="328">
        <v>5.629999999999999</v>
      </c>
      <c r="T66" s="328">
        <v>8.4500000000000028</v>
      </c>
    </row>
    <row r="67" spans="1:20" s="23" customFormat="1" ht="12.75">
      <c r="A67" s="606"/>
      <c r="B67" s="302" t="s">
        <v>156</v>
      </c>
      <c r="C67" s="325">
        <v>7</v>
      </c>
      <c r="D67" s="339">
        <v>833</v>
      </c>
      <c r="E67" s="340">
        <v>0.6</v>
      </c>
      <c r="F67" s="326">
        <v>0.4</v>
      </c>
      <c r="G67" s="327">
        <v>0.7</v>
      </c>
      <c r="H67" s="327">
        <v>0.30000000000000004</v>
      </c>
      <c r="I67" s="328">
        <v>170.79999999999998</v>
      </c>
      <c r="J67" s="328">
        <v>166.6</v>
      </c>
      <c r="K67" s="329">
        <v>104.16</v>
      </c>
      <c r="L67" s="329">
        <v>4.2</v>
      </c>
      <c r="M67" s="329">
        <v>99.96</v>
      </c>
      <c r="N67" s="328">
        <v>46.65</v>
      </c>
      <c r="O67" s="328">
        <v>19.990000000000002</v>
      </c>
      <c r="P67" s="330">
        <v>0</v>
      </c>
      <c r="Q67" s="328">
        <v>170.79999999999998</v>
      </c>
      <c r="R67" s="331">
        <v>104.16</v>
      </c>
      <c r="S67" s="328">
        <v>46.649999999999984</v>
      </c>
      <c r="T67" s="328">
        <v>19.990000000000002</v>
      </c>
    </row>
    <row r="68" spans="1:20" s="23" customFormat="1" ht="12.75">
      <c r="A68" s="606"/>
      <c r="B68" s="342" t="s">
        <v>157</v>
      </c>
      <c r="C68" s="325">
        <v>6</v>
      </c>
      <c r="D68" s="339">
        <v>859</v>
      </c>
      <c r="E68" s="340">
        <v>0.8</v>
      </c>
      <c r="F68" s="326">
        <v>0.19999999999999996</v>
      </c>
      <c r="G68" s="327">
        <v>0.8</v>
      </c>
      <c r="H68" s="327">
        <v>0.19999999999999996</v>
      </c>
      <c r="I68" s="328">
        <v>175.4</v>
      </c>
      <c r="J68" s="328">
        <v>171.8</v>
      </c>
      <c r="K68" s="329">
        <v>141.04</v>
      </c>
      <c r="L68" s="329">
        <v>3.6</v>
      </c>
      <c r="M68" s="329">
        <v>137.44</v>
      </c>
      <c r="N68" s="328">
        <v>27.49</v>
      </c>
      <c r="O68" s="328">
        <v>6.8700000000000152</v>
      </c>
      <c r="P68" s="330">
        <v>0</v>
      </c>
      <c r="Q68" s="328">
        <v>175.4</v>
      </c>
      <c r="R68" s="331">
        <v>141.04</v>
      </c>
      <c r="S68" s="328">
        <v>27.49</v>
      </c>
      <c r="T68" s="328">
        <v>6.8700000000000152</v>
      </c>
    </row>
    <row r="69" spans="1:20" s="23" customFormat="1" ht="12.75">
      <c r="A69" s="606"/>
      <c r="B69" s="302" t="s">
        <v>158</v>
      </c>
      <c r="C69" s="325">
        <v>6</v>
      </c>
      <c r="D69" s="339">
        <v>473</v>
      </c>
      <c r="E69" s="340">
        <v>0.6</v>
      </c>
      <c r="F69" s="326">
        <v>0.4</v>
      </c>
      <c r="G69" s="327">
        <v>0.7</v>
      </c>
      <c r="H69" s="327">
        <v>0.30000000000000004</v>
      </c>
      <c r="I69" s="328">
        <v>98.199999999999989</v>
      </c>
      <c r="J69" s="328">
        <v>94.6</v>
      </c>
      <c r="K69" s="329">
        <v>60.36</v>
      </c>
      <c r="L69" s="329">
        <v>3.6</v>
      </c>
      <c r="M69" s="329">
        <v>56.76</v>
      </c>
      <c r="N69" s="328">
        <v>26.49</v>
      </c>
      <c r="O69" s="328">
        <v>11.349999999999998</v>
      </c>
      <c r="P69" s="330">
        <v>0</v>
      </c>
      <c r="Q69" s="328">
        <v>98.199999999999989</v>
      </c>
      <c r="R69" s="331">
        <v>60.36</v>
      </c>
      <c r="S69" s="328">
        <v>26.489999999999991</v>
      </c>
      <c r="T69" s="328">
        <v>11.349999999999998</v>
      </c>
    </row>
    <row r="70" spans="1:20" s="23" customFormat="1" ht="12.75">
      <c r="A70" s="606"/>
      <c r="B70" s="302" t="s">
        <v>159</v>
      </c>
      <c r="C70" s="325">
        <v>5</v>
      </c>
      <c r="D70" s="339">
        <v>352</v>
      </c>
      <c r="E70" s="340">
        <v>0.6</v>
      </c>
      <c r="F70" s="326">
        <v>0.4</v>
      </c>
      <c r="G70" s="327">
        <v>0.7</v>
      </c>
      <c r="H70" s="327">
        <v>0.30000000000000004</v>
      </c>
      <c r="I70" s="328">
        <v>73.400000000000006</v>
      </c>
      <c r="J70" s="328">
        <v>70.400000000000006</v>
      </c>
      <c r="K70" s="329">
        <v>45.24</v>
      </c>
      <c r="L70" s="329">
        <v>3</v>
      </c>
      <c r="M70" s="329">
        <v>42.24</v>
      </c>
      <c r="N70" s="328">
        <v>19.71</v>
      </c>
      <c r="O70" s="328">
        <v>8.4500000000000028</v>
      </c>
      <c r="P70" s="330">
        <v>0</v>
      </c>
      <c r="Q70" s="328">
        <v>73.400000000000006</v>
      </c>
      <c r="R70" s="331">
        <v>45.24</v>
      </c>
      <c r="S70" s="328">
        <v>19.71</v>
      </c>
      <c r="T70" s="328">
        <v>8.4500000000000028</v>
      </c>
    </row>
    <row r="71" spans="1:20" s="23" customFormat="1" ht="12.75">
      <c r="A71" s="606"/>
      <c r="B71" s="302" t="s">
        <v>160</v>
      </c>
      <c r="C71" s="325">
        <v>5</v>
      </c>
      <c r="D71" s="339">
        <v>242</v>
      </c>
      <c r="E71" s="340">
        <v>0.6</v>
      </c>
      <c r="F71" s="326">
        <v>0.4</v>
      </c>
      <c r="G71" s="327">
        <v>0.7</v>
      </c>
      <c r="H71" s="327">
        <v>0.30000000000000004</v>
      </c>
      <c r="I71" s="328">
        <v>51.4</v>
      </c>
      <c r="J71" s="328">
        <v>48.4</v>
      </c>
      <c r="K71" s="329">
        <v>32.04</v>
      </c>
      <c r="L71" s="329">
        <v>3</v>
      </c>
      <c r="M71" s="329">
        <v>29.04</v>
      </c>
      <c r="N71" s="328">
        <v>13.55</v>
      </c>
      <c r="O71" s="328">
        <v>5.8099999999999987</v>
      </c>
      <c r="P71" s="330">
        <v>0</v>
      </c>
      <c r="Q71" s="328">
        <v>51.4</v>
      </c>
      <c r="R71" s="331">
        <v>32.04</v>
      </c>
      <c r="S71" s="328">
        <v>13.55</v>
      </c>
      <c r="T71" s="328">
        <v>5.8099999999999987</v>
      </c>
    </row>
    <row r="72" spans="1:20" s="23" customFormat="1" ht="12.75">
      <c r="A72" s="607"/>
      <c r="B72" s="306" t="s">
        <v>161</v>
      </c>
      <c r="C72" s="325">
        <v>6</v>
      </c>
      <c r="D72" s="339">
        <v>789</v>
      </c>
      <c r="E72" s="340">
        <v>0.6</v>
      </c>
      <c r="F72" s="326">
        <v>0.4</v>
      </c>
      <c r="G72" s="327">
        <v>0.7</v>
      </c>
      <c r="H72" s="327">
        <v>0.30000000000000004</v>
      </c>
      <c r="I72" s="328">
        <v>161.4</v>
      </c>
      <c r="J72" s="328">
        <v>157.80000000000001</v>
      </c>
      <c r="K72" s="329">
        <v>98.28</v>
      </c>
      <c r="L72" s="329">
        <v>3.6</v>
      </c>
      <c r="M72" s="329">
        <v>94.68</v>
      </c>
      <c r="N72" s="328">
        <v>44.18</v>
      </c>
      <c r="O72" s="328">
        <v>18.940000000000005</v>
      </c>
      <c r="P72" s="330">
        <v>0</v>
      </c>
      <c r="Q72" s="328">
        <v>161.4</v>
      </c>
      <c r="R72" s="331">
        <v>98.28</v>
      </c>
      <c r="S72" s="328">
        <v>44.18</v>
      </c>
      <c r="T72" s="328">
        <v>18.940000000000005</v>
      </c>
    </row>
    <row r="73" spans="1:20" ht="18.600000000000001" customHeight="1">
      <c r="A73" s="604" t="s">
        <v>28</v>
      </c>
      <c r="B73" s="346" t="s">
        <v>29</v>
      </c>
      <c r="C73" s="322">
        <v>59</v>
      </c>
      <c r="D73" s="322">
        <v>10094</v>
      </c>
      <c r="E73" s="347"/>
      <c r="F73" s="347"/>
      <c r="G73" s="348"/>
      <c r="H73" s="348"/>
      <c r="I73" s="349">
        <v>2054.2000000000003</v>
      </c>
      <c r="J73" s="349">
        <v>2018.7999999999997</v>
      </c>
      <c r="K73" s="337">
        <v>1286.68</v>
      </c>
      <c r="L73" s="337">
        <v>35.4</v>
      </c>
      <c r="M73" s="337">
        <v>1251.2799999999997</v>
      </c>
      <c r="N73" s="349">
        <v>315.76</v>
      </c>
      <c r="O73" s="349">
        <v>451.7600000000001</v>
      </c>
      <c r="P73" s="350">
        <v>0</v>
      </c>
      <c r="Q73" s="350">
        <v>2054.2000000000003</v>
      </c>
      <c r="R73" s="337">
        <v>1286.68</v>
      </c>
      <c r="S73" s="337">
        <v>315.76</v>
      </c>
      <c r="T73" s="349">
        <v>451.7600000000001</v>
      </c>
    </row>
    <row r="74" spans="1:20" s="156" customFormat="1" ht="20.100000000000001" customHeight="1">
      <c r="A74" s="605"/>
      <c r="B74" s="346" t="s">
        <v>7</v>
      </c>
      <c r="C74" s="322">
        <v>26</v>
      </c>
      <c r="D74" s="322">
        <v>4393</v>
      </c>
      <c r="E74" s="347"/>
      <c r="F74" s="347"/>
      <c r="G74" s="348"/>
      <c r="H74" s="348"/>
      <c r="I74" s="349">
        <v>894.2</v>
      </c>
      <c r="J74" s="349">
        <v>878.6</v>
      </c>
      <c r="K74" s="337">
        <v>542.76</v>
      </c>
      <c r="L74" s="337">
        <v>15.6</v>
      </c>
      <c r="M74" s="337">
        <v>527.16</v>
      </c>
      <c r="N74" s="349">
        <v>0</v>
      </c>
      <c r="O74" s="349">
        <v>351.44000000000005</v>
      </c>
      <c r="P74" s="350">
        <v>0</v>
      </c>
      <c r="Q74" s="350">
        <v>894.2</v>
      </c>
      <c r="R74" s="350">
        <v>542.76</v>
      </c>
      <c r="S74" s="350">
        <v>0</v>
      </c>
      <c r="T74" s="350">
        <v>351.44000000000005</v>
      </c>
    </row>
    <row r="75" spans="1:20" s="23" customFormat="1" ht="12.75">
      <c r="A75" s="606"/>
      <c r="B75" s="176" t="s">
        <v>163</v>
      </c>
      <c r="C75" s="325">
        <v>26</v>
      </c>
      <c r="D75" s="339">
        <v>4393</v>
      </c>
      <c r="E75" s="340">
        <v>0.6</v>
      </c>
      <c r="F75" s="326">
        <v>0.4</v>
      </c>
      <c r="G75" s="327">
        <v>0</v>
      </c>
      <c r="H75" s="327">
        <v>1</v>
      </c>
      <c r="I75" s="328">
        <v>894.2</v>
      </c>
      <c r="J75" s="328">
        <v>878.6</v>
      </c>
      <c r="K75" s="329">
        <v>542.76</v>
      </c>
      <c r="L75" s="329">
        <v>15.6</v>
      </c>
      <c r="M75" s="329">
        <v>527.16</v>
      </c>
      <c r="N75" s="328">
        <v>0</v>
      </c>
      <c r="O75" s="328">
        <v>351.44000000000005</v>
      </c>
      <c r="P75" s="330">
        <v>0</v>
      </c>
      <c r="Q75" s="328">
        <v>894.2</v>
      </c>
      <c r="R75" s="331">
        <v>542.76</v>
      </c>
      <c r="S75" s="328">
        <v>0</v>
      </c>
      <c r="T75" s="328">
        <v>351.44000000000005</v>
      </c>
    </row>
    <row r="76" spans="1:20" s="23" customFormat="1" ht="12.75">
      <c r="A76" s="606"/>
      <c r="B76" s="176" t="s">
        <v>164</v>
      </c>
      <c r="C76" s="325">
        <v>0</v>
      </c>
      <c r="D76" s="339">
        <v>0</v>
      </c>
      <c r="E76" s="340">
        <v>0.6</v>
      </c>
      <c r="F76" s="326">
        <v>0.4</v>
      </c>
      <c r="G76" s="327">
        <v>0.5</v>
      </c>
      <c r="H76" s="327">
        <v>0.5</v>
      </c>
      <c r="I76" s="328">
        <v>0</v>
      </c>
      <c r="J76" s="328">
        <v>0</v>
      </c>
      <c r="K76" s="329">
        <v>0</v>
      </c>
      <c r="L76" s="329">
        <v>0</v>
      </c>
      <c r="M76" s="329">
        <v>0</v>
      </c>
      <c r="N76" s="328">
        <v>0</v>
      </c>
      <c r="O76" s="328">
        <v>0</v>
      </c>
      <c r="P76" s="330">
        <v>0</v>
      </c>
      <c r="Q76" s="328">
        <v>0</v>
      </c>
      <c r="R76" s="331">
        <v>0</v>
      </c>
      <c r="S76" s="328">
        <v>0</v>
      </c>
      <c r="T76" s="328">
        <v>0</v>
      </c>
    </row>
    <row r="77" spans="1:20" s="23" customFormat="1" ht="12.75">
      <c r="A77" s="606"/>
      <c r="B77" s="298" t="s">
        <v>168</v>
      </c>
      <c r="C77" s="325">
        <v>2</v>
      </c>
      <c r="D77" s="339">
        <v>62</v>
      </c>
      <c r="E77" s="340">
        <v>0.8</v>
      </c>
      <c r="F77" s="326">
        <v>0.19999999999999996</v>
      </c>
      <c r="G77" s="327">
        <v>0.7</v>
      </c>
      <c r="H77" s="327">
        <v>0.30000000000000004</v>
      </c>
      <c r="I77" s="328">
        <v>13.6</v>
      </c>
      <c r="J77" s="328">
        <v>12.4</v>
      </c>
      <c r="K77" s="329">
        <v>11.12</v>
      </c>
      <c r="L77" s="329">
        <v>1.2</v>
      </c>
      <c r="M77" s="329">
        <v>9.92</v>
      </c>
      <c r="N77" s="328">
        <v>1.74</v>
      </c>
      <c r="O77" s="328">
        <v>0.74000000000000044</v>
      </c>
      <c r="P77" s="330">
        <v>0</v>
      </c>
      <c r="Q77" s="328">
        <v>13.6</v>
      </c>
      <c r="R77" s="331">
        <v>11.12</v>
      </c>
      <c r="S77" s="328">
        <v>1.74</v>
      </c>
      <c r="T77" s="328">
        <v>0.74000000000000044</v>
      </c>
    </row>
    <row r="78" spans="1:20" s="23" customFormat="1" ht="12.75">
      <c r="A78" s="606"/>
      <c r="B78" s="302" t="s">
        <v>169</v>
      </c>
      <c r="C78" s="325">
        <v>4</v>
      </c>
      <c r="D78" s="355">
        <v>268</v>
      </c>
      <c r="E78" s="340">
        <v>0.6</v>
      </c>
      <c r="F78" s="326">
        <v>0.4</v>
      </c>
      <c r="G78" s="327">
        <v>0.7</v>
      </c>
      <c r="H78" s="327">
        <v>0.30000000000000004</v>
      </c>
      <c r="I78" s="328">
        <v>56</v>
      </c>
      <c r="J78" s="328">
        <v>53.6</v>
      </c>
      <c r="K78" s="329">
        <v>34.559999999999995</v>
      </c>
      <c r="L78" s="329">
        <v>2.4</v>
      </c>
      <c r="M78" s="329">
        <v>32.159999999999997</v>
      </c>
      <c r="N78" s="328">
        <v>15.01</v>
      </c>
      <c r="O78" s="328">
        <v>6.430000000000005</v>
      </c>
      <c r="P78" s="330">
        <v>0</v>
      </c>
      <c r="Q78" s="328">
        <v>56</v>
      </c>
      <c r="R78" s="331">
        <v>34.559999999999995</v>
      </c>
      <c r="S78" s="328">
        <v>15.01</v>
      </c>
      <c r="T78" s="328">
        <v>6.430000000000005</v>
      </c>
    </row>
    <row r="79" spans="1:20" s="23" customFormat="1" ht="12.75">
      <c r="A79" s="606"/>
      <c r="B79" s="302" t="s">
        <v>170</v>
      </c>
      <c r="C79" s="325">
        <v>4</v>
      </c>
      <c r="D79" s="339">
        <v>442</v>
      </c>
      <c r="E79" s="340">
        <v>0.6</v>
      </c>
      <c r="F79" s="326">
        <v>0.4</v>
      </c>
      <c r="G79" s="327">
        <v>0.7</v>
      </c>
      <c r="H79" s="327">
        <v>0.30000000000000004</v>
      </c>
      <c r="I79" s="328">
        <v>90.800000000000011</v>
      </c>
      <c r="J79" s="328">
        <v>88.4</v>
      </c>
      <c r="K79" s="329">
        <v>55.44</v>
      </c>
      <c r="L79" s="329">
        <v>2.4</v>
      </c>
      <c r="M79" s="329">
        <v>53.04</v>
      </c>
      <c r="N79" s="328">
        <v>24.75</v>
      </c>
      <c r="O79" s="328">
        <v>10.610000000000007</v>
      </c>
      <c r="P79" s="330">
        <v>0</v>
      </c>
      <c r="Q79" s="328">
        <v>90.800000000000011</v>
      </c>
      <c r="R79" s="331">
        <v>55.44</v>
      </c>
      <c r="S79" s="328">
        <v>24.750000000000007</v>
      </c>
      <c r="T79" s="328">
        <v>10.610000000000007</v>
      </c>
    </row>
    <row r="80" spans="1:20" s="23" customFormat="1" ht="12.75">
      <c r="A80" s="606"/>
      <c r="B80" s="302" t="s">
        <v>171</v>
      </c>
      <c r="C80" s="325">
        <v>6</v>
      </c>
      <c r="D80" s="339">
        <v>938</v>
      </c>
      <c r="E80" s="340">
        <v>0.8</v>
      </c>
      <c r="F80" s="326">
        <v>0.19999999999999996</v>
      </c>
      <c r="G80" s="327">
        <v>0.7</v>
      </c>
      <c r="H80" s="327">
        <v>0.30000000000000004</v>
      </c>
      <c r="I80" s="328">
        <v>191.2</v>
      </c>
      <c r="J80" s="328">
        <v>187.6</v>
      </c>
      <c r="K80" s="329">
        <v>153.68</v>
      </c>
      <c r="L80" s="329">
        <v>3.6</v>
      </c>
      <c r="M80" s="329">
        <v>150.08000000000001</v>
      </c>
      <c r="N80" s="328">
        <v>26.26</v>
      </c>
      <c r="O80" s="328">
        <v>11.25999999999998</v>
      </c>
      <c r="P80" s="330">
        <v>0</v>
      </c>
      <c r="Q80" s="328">
        <v>191.2</v>
      </c>
      <c r="R80" s="331">
        <v>153.68</v>
      </c>
      <c r="S80" s="328">
        <v>26.26</v>
      </c>
      <c r="T80" s="328">
        <v>11.25999999999998</v>
      </c>
    </row>
    <row r="81" spans="1:20" s="23" customFormat="1" ht="12.75">
      <c r="A81" s="606"/>
      <c r="B81" s="302" t="s">
        <v>172</v>
      </c>
      <c r="C81" s="325">
        <v>3</v>
      </c>
      <c r="D81" s="339">
        <v>140</v>
      </c>
      <c r="E81" s="340">
        <v>0.6</v>
      </c>
      <c r="F81" s="326">
        <v>0.4</v>
      </c>
      <c r="G81" s="327">
        <v>0.7</v>
      </c>
      <c r="H81" s="327">
        <v>0.30000000000000004</v>
      </c>
      <c r="I81" s="328">
        <v>29.8</v>
      </c>
      <c r="J81" s="328">
        <v>28</v>
      </c>
      <c r="K81" s="329">
        <v>18.600000000000001</v>
      </c>
      <c r="L81" s="329">
        <v>1.8</v>
      </c>
      <c r="M81" s="329">
        <v>16.8</v>
      </c>
      <c r="N81" s="328">
        <v>7.84</v>
      </c>
      <c r="O81" s="328">
        <v>3.3599999999999994</v>
      </c>
      <c r="P81" s="330">
        <v>0</v>
      </c>
      <c r="Q81" s="328">
        <v>29.8</v>
      </c>
      <c r="R81" s="331">
        <v>18.600000000000001</v>
      </c>
      <c r="S81" s="328">
        <v>7.84</v>
      </c>
      <c r="T81" s="328">
        <v>3.3599999999999994</v>
      </c>
    </row>
    <row r="82" spans="1:20" s="23" customFormat="1" ht="12.75">
      <c r="A82" s="606"/>
      <c r="B82" s="302" t="s">
        <v>173</v>
      </c>
      <c r="C82" s="325">
        <v>8</v>
      </c>
      <c r="D82" s="339">
        <v>788</v>
      </c>
      <c r="E82" s="340">
        <v>0.6</v>
      </c>
      <c r="F82" s="326">
        <v>0.4</v>
      </c>
      <c r="G82" s="327">
        <v>0.7</v>
      </c>
      <c r="H82" s="327">
        <v>0.30000000000000004</v>
      </c>
      <c r="I82" s="328">
        <v>162.4</v>
      </c>
      <c r="J82" s="328">
        <v>157.6</v>
      </c>
      <c r="K82" s="329">
        <v>99.36</v>
      </c>
      <c r="L82" s="329">
        <v>4.8</v>
      </c>
      <c r="M82" s="329">
        <v>94.56</v>
      </c>
      <c r="N82" s="328">
        <v>44.13</v>
      </c>
      <c r="O82" s="328">
        <v>18.909999999999989</v>
      </c>
      <c r="P82" s="330">
        <v>0</v>
      </c>
      <c r="Q82" s="328">
        <v>162.4</v>
      </c>
      <c r="R82" s="331">
        <v>99.36</v>
      </c>
      <c r="S82" s="328">
        <v>44.130000000000017</v>
      </c>
      <c r="T82" s="328">
        <v>18.909999999999989</v>
      </c>
    </row>
    <row r="83" spans="1:20" s="23" customFormat="1" ht="12.75">
      <c r="A83" s="607"/>
      <c r="B83" s="342" t="s">
        <v>174</v>
      </c>
      <c r="C83" s="325">
        <v>6</v>
      </c>
      <c r="D83" s="339">
        <v>3063</v>
      </c>
      <c r="E83" s="340">
        <v>0.6</v>
      </c>
      <c r="F83" s="326">
        <v>0.4</v>
      </c>
      <c r="G83" s="327">
        <v>0.8</v>
      </c>
      <c r="H83" s="327">
        <v>0.19999999999999996</v>
      </c>
      <c r="I83" s="328">
        <v>616.20000000000005</v>
      </c>
      <c r="J83" s="328">
        <v>612.6</v>
      </c>
      <c r="K83" s="329">
        <v>371.16</v>
      </c>
      <c r="L83" s="329">
        <v>3.6</v>
      </c>
      <c r="M83" s="329">
        <v>367.56</v>
      </c>
      <c r="N83" s="328">
        <v>196.03</v>
      </c>
      <c r="O83" s="328">
        <v>49.010000000000019</v>
      </c>
      <c r="P83" s="330">
        <v>0</v>
      </c>
      <c r="Q83" s="328">
        <v>616.20000000000005</v>
      </c>
      <c r="R83" s="331">
        <v>371.16</v>
      </c>
      <c r="S83" s="328">
        <v>196.03</v>
      </c>
      <c r="T83" s="328">
        <v>49.010000000000019</v>
      </c>
    </row>
    <row r="84" spans="1:20" ht="15" customHeight="1">
      <c r="A84" s="604" t="s">
        <v>34</v>
      </c>
      <c r="B84" s="346" t="s">
        <v>35</v>
      </c>
      <c r="C84" s="322">
        <v>14</v>
      </c>
      <c r="D84" s="322">
        <v>7305</v>
      </c>
      <c r="E84" s="347"/>
      <c r="F84" s="347"/>
      <c r="G84" s="348"/>
      <c r="H84" s="348"/>
      <c r="I84" s="346">
        <v>1469.4</v>
      </c>
      <c r="J84" s="346">
        <v>1461</v>
      </c>
      <c r="K84" s="323">
        <v>1077.28</v>
      </c>
      <c r="L84" s="323">
        <v>8.4</v>
      </c>
      <c r="M84" s="323">
        <v>1068.8800000000001</v>
      </c>
      <c r="N84" s="346">
        <v>273.74</v>
      </c>
      <c r="O84" s="346">
        <v>118.38000000000002</v>
      </c>
      <c r="P84" s="350">
        <v>0</v>
      </c>
      <c r="Q84" s="350">
        <v>1469.4</v>
      </c>
      <c r="R84" s="323">
        <v>1077.28</v>
      </c>
      <c r="S84" s="323">
        <v>273.74</v>
      </c>
      <c r="T84" s="346">
        <v>118.38000000000002</v>
      </c>
    </row>
    <row r="85" spans="1:20" ht="15" customHeight="1">
      <c r="A85" s="605"/>
      <c r="B85" s="346" t="s">
        <v>7</v>
      </c>
      <c r="C85" s="322">
        <v>5</v>
      </c>
      <c r="D85" s="322">
        <v>2498</v>
      </c>
      <c r="E85" s="347"/>
      <c r="F85" s="347"/>
      <c r="G85" s="348"/>
      <c r="H85" s="348"/>
      <c r="I85" s="346">
        <v>502.6</v>
      </c>
      <c r="J85" s="346">
        <v>499.6</v>
      </c>
      <c r="K85" s="323">
        <v>302.76</v>
      </c>
      <c r="L85" s="323">
        <v>3</v>
      </c>
      <c r="M85" s="323">
        <v>299.76</v>
      </c>
      <c r="N85" s="346">
        <v>119.91</v>
      </c>
      <c r="O85" s="346">
        <v>79.930000000000007</v>
      </c>
      <c r="P85" s="350">
        <v>0</v>
      </c>
      <c r="Q85" s="350">
        <v>502.6</v>
      </c>
      <c r="R85" s="323">
        <v>302.76</v>
      </c>
      <c r="S85" s="323">
        <v>119.91</v>
      </c>
      <c r="T85" s="346">
        <v>79.930000000000007</v>
      </c>
    </row>
    <row r="86" spans="1:20" s="23" customFormat="1" ht="12.75">
      <c r="A86" s="606"/>
      <c r="B86" s="176" t="s">
        <v>176</v>
      </c>
      <c r="C86" s="325">
        <v>5</v>
      </c>
      <c r="D86" s="339">
        <v>0</v>
      </c>
      <c r="E86" s="340">
        <v>0.6</v>
      </c>
      <c r="F86" s="326">
        <v>0.4</v>
      </c>
      <c r="G86" s="356">
        <v>0</v>
      </c>
      <c r="H86" s="327">
        <v>1</v>
      </c>
      <c r="I86" s="328">
        <v>3</v>
      </c>
      <c r="J86" s="328">
        <v>0</v>
      </c>
      <c r="K86" s="329">
        <v>3</v>
      </c>
      <c r="L86" s="329">
        <v>3</v>
      </c>
      <c r="M86" s="329">
        <v>0</v>
      </c>
      <c r="N86" s="328">
        <v>0</v>
      </c>
      <c r="O86" s="328">
        <v>0</v>
      </c>
      <c r="P86" s="330">
        <v>0</v>
      </c>
      <c r="Q86" s="328">
        <v>3</v>
      </c>
      <c r="R86" s="331">
        <v>3</v>
      </c>
      <c r="S86" s="328">
        <v>0</v>
      </c>
      <c r="T86" s="328">
        <v>0</v>
      </c>
    </row>
    <row r="87" spans="1:20" s="23" customFormat="1" ht="12.75">
      <c r="A87" s="606"/>
      <c r="B87" s="357" t="s">
        <v>177</v>
      </c>
      <c r="C87" s="325">
        <v>0</v>
      </c>
      <c r="D87" s="339">
        <v>1961</v>
      </c>
      <c r="E87" s="340">
        <v>0.6</v>
      </c>
      <c r="F87" s="326">
        <v>0.4</v>
      </c>
      <c r="G87" s="327">
        <v>0.6</v>
      </c>
      <c r="H87" s="327">
        <v>0.4</v>
      </c>
      <c r="I87" s="328">
        <v>392.2</v>
      </c>
      <c r="J87" s="328">
        <v>392.2</v>
      </c>
      <c r="K87" s="329">
        <v>235.32</v>
      </c>
      <c r="L87" s="329">
        <v>0</v>
      </c>
      <c r="M87" s="329">
        <v>235.32</v>
      </c>
      <c r="N87" s="328">
        <v>94.13</v>
      </c>
      <c r="O87" s="328">
        <v>62.75</v>
      </c>
      <c r="P87" s="330">
        <v>0</v>
      </c>
      <c r="Q87" s="328">
        <v>392.2</v>
      </c>
      <c r="R87" s="331">
        <v>235.32</v>
      </c>
      <c r="S87" s="328">
        <v>94.13</v>
      </c>
      <c r="T87" s="328">
        <v>62.75</v>
      </c>
    </row>
    <row r="88" spans="1:20" s="23" customFormat="1" ht="12.75">
      <c r="A88" s="606"/>
      <c r="B88" s="357" t="s">
        <v>178</v>
      </c>
      <c r="C88" s="325">
        <v>0</v>
      </c>
      <c r="D88" s="339">
        <v>537</v>
      </c>
      <c r="E88" s="340">
        <v>0.6</v>
      </c>
      <c r="F88" s="326">
        <v>0.4</v>
      </c>
      <c r="G88" s="327">
        <v>0.6</v>
      </c>
      <c r="H88" s="327">
        <v>0.4</v>
      </c>
      <c r="I88" s="328">
        <v>107.4</v>
      </c>
      <c r="J88" s="328">
        <v>107.4</v>
      </c>
      <c r="K88" s="329">
        <v>64.44</v>
      </c>
      <c r="L88" s="329">
        <v>0</v>
      </c>
      <c r="M88" s="329">
        <v>64.44</v>
      </c>
      <c r="N88" s="328">
        <v>25.78</v>
      </c>
      <c r="O88" s="328">
        <v>17.180000000000007</v>
      </c>
      <c r="P88" s="330">
        <v>0</v>
      </c>
      <c r="Q88" s="328">
        <v>107.4</v>
      </c>
      <c r="R88" s="331">
        <v>64.44</v>
      </c>
      <c r="S88" s="328">
        <v>25.78</v>
      </c>
      <c r="T88" s="328">
        <v>17.180000000000007</v>
      </c>
    </row>
    <row r="89" spans="1:20" s="23" customFormat="1" ht="12.75">
      <c r="A89" s="606"/>
      <c r="B89" s="342" t="s">
        <v>179</v>
      </c>
      <c r="C89" s="325">
        <v>6</v>
      </c>
      <c r="D89" s="339">
        <v>2928</v>
      </c>
      <c r="E89" s="340">
        <v>0.8</v>
      </c>
      <c r="F89" s="326">
        <v>0.19999999999999996</v>
      </c>
      <c r="G89" s="327">
        <v>0.8</v>
      </c>
      <c r="H89" s="327">
        <v>0.19999999999999996</v>
      </c>
      <c r="I89" s="328">
        <v>589.20000000000005</v>
      </c>
      <c r="J89" s="328">
        <v>585.6</v>
      </c>
      <c r="K89" s="329">
        <v>472.08000000000004</v>
      </c>
      <c r="L89" s="329">
        <v>3.6</v>
      </c>
      <c r="M89" s="329">
        <v>468.48</v>
      </c>
      <c r="N89" s="328">
        <v>93.7</v>
      </c>
      <c r="O89" s="328">
        <v>23.42</v>
      </c>
      <c r="P89" s="330">
        <v>0</v>
      </c>
      <c r="Q89" s="328">
        <v>589.20000000000005</v>
      </c>
      <c r="R89" s="331">
        <v>472.08000000000004</v>
      </c>
      <c r="S89" s="328">
        <v>93.7</v>
      </c>
      <c r="T89" s="328">
        <v>23.42</v>
      </c>
    </row>
    <row r="90" spans="1:20" s="23" customFormat="1" ht="12.75">
      <c r="A90" s="607"/>
      <c r="B90" s="342" t="s">
        <v>180</v>
      </c>
      <c r="C90" s="325">
        <v>3</v>
      </c>
      <c r="D90" s="339">
        <v>1879</v>
      </c>
      <c r="E90" s="340">
        <v>0.8</v>
      </c>
      <c r="F90" s="326">
        <v>0.19999999999999996</v>
      </c>
      <c r="G90" s="327">
        <v>0.8</v>
      </c>
      <c r="H90" s="327">
        <v>0.19999999999999996</v>
      </c>
      <c r="I90" s="328">
        <v>377.6</v>
      </c>
      <c r="J90" s="328">
        <v>375.8</v>
      </c>
      <c r="K90" s="329">
        <v>302.44</v>
      </c>
      <c r="L90" s="329">
        <v>1.8</v>
      </c>
      <c r="M90" s="329">
        <v>300.64</v>
      </c>
      <c r="N90" s="328">
        <v>60.13</v>
      </c>
      <c r="O90" s="328">
        <v>15.030000000000022</v>
      </c>
      <c r="P90" s="330">
        <v>0</v>
      </c>
      <c r="Q90" s="328">
        <v>377.6</v>
      </c>
      <c r="R90" s="331">
        <v>302.44</v>
      </c>
      <c r="S90" s="328">
        <v>60.13</v>
      </c>
      <c r="T90" s="328">
        <v>15.030000000000022</v>
      </c>
    </row>
    <row r="91" spans="1:20" ht="18" customHeight="1">
      <c r="A91" s="604" t="s">
        <v>38</v>
      </c>
      <c r="B91" s="346" t="s">
        <v>39</v>
      </c>
      <c r="C91" s="322">
        <v>35</v>
      </c>
      <c r="D91" s="322">
        <v>7906</v>
      </c>
      <c r="E91" s="347"/>
      <c r="F91" s="347"/>
      <c r="G91" s="348"/>
      <c r="H91" s="348"/>
      <c r="I91" s="349">
        <v>1602.2</v>
      </c>
      <c r="J91" s="349">
        <v>1581.2000000000003</v>
      </c>
      <c r="K91" s="337">
        <v>1151.72</v>
      </c>
      <c r="L91" s="337">
        <v>21</v>
      </c>
      <c r="M91" s="337">
        <v>1130.72</v>
      </c>
      <c r="N91" s="349">
        <v>251.7</v>
      </c>
      <c r="O91" s="349">
        <v>198.78</v>
      </c>
      <c r="P91" s="349">
        <v>0</v>
      </c>
      <c r="Q91" s="349">
        <v>1602.2</v>
      </c>
      <c r="R91" s="349">
        <v>1151.72</v>
      </c>
      <c r="S91" s="349">
        <v>251.70000000000002</v>
      </c>
      <c r="T91" s="349">
        <v>198.78</v>
      </c>
    </row>
    <row r="92" spans="1:20" ht="15" customHeight="1">
      <c r="A92" s="605"/>
      <c r="B92" s="346" t="s">
        <v>7</v>
      </c>
      <c r="C92" s="322">
        <v>13</v>
      </c>
      <c r="D92" s="322">
        <v>2721</v>
      </c>
      <c r="E92" s="347"/>
      <c r="F92" s="347"/>
      <c r="G92" s="348"/>
      <c r="H92" s="348"/>
      <c r="I92" s="349">
        <v>552</v>
      </c>
      <c r="J92" s="349">
        <v>544.20000000000005</v>
      </c>
      <c r="K92" s="337">
        <v>334.32000000000005</v>
      </c>
      <c r="L92" s="337">
        <v>7.8</v>
      </c>
      <c r="M92" s="337">
        <v>326.52</v>
      </c>
      <c r="N92" s="349">
        <v>74.56</v>
      </c>
      <c r="O92" s="349">
        <v>143.12</v>
      </c>
      <c r="P92" s="349">
        <v>0</v>
      </c>
      <c r="Q92" s="349">
        <v>552</v>
      </c>
      <c r="R92" s="349">
        <v>334.32000000000005</v>
      </c>
      <c r="S92" s="349">
        <v>74.56</v>
      </c>
      <c r="T92" s="349">
        <v>143.12</v>
      </c>
    </row>
    <row r="93" spans="1:20" s="23" customFormat="1" ht="12.75">
      <c r="A93" s="606"/>
      <c r="B93" s="176" t="s">
        <v>182</v>
      </c>
      <c r="C93" s="325">
        <v>13</v>
      </c>
      <c r="D93" s="339">
        <v>857</v>
      </c>
      <c r="E93" s="340">
        <v>0.6</v>
      </c>
      <c r="F93" s="326">
        <v>0.4</v>
      </c>
      <c r="G93" s="327">
        <v>0</v>
      </c>
      <c r="H93" s="327">
        <v>1</v>
      </c>
      <c r="I93" s="328">
        <v>179.20000000000002</v>
      </c>
      <c r="J93" s="328">
        <v>171.4</v>
      </c>
      <c r="K93" s="329">
        <v>110.64</v>
      </c>
      <c r="L93" s="329">
        <v>7.8</v>
      </c>
      <c r="M93" s="329">
        <v>102.84</v>
      </c>
      <c r="N93" s="328">
        <v>0</v>
      </c>
      <c r="O93" s="328">
        <v>68.56</v>
      </c>
      <c r="P93" s="330">
        <v>0</v>
      </c>
      <c r="Q93" s="328">
        <v>179.20000000000002</v>
      </c>
      <c r="R93" s="331">
        <v>110.64</v>
      </c>
      <c r="S93" s="328">
        <v>0</v>
      </c>
      <c r="T93" s="328">
        <v>68.56</v>
      </c>
    </row>
    <row r="94" spans="1:20" s="23" customFormat="1" ht="12.75">
      <c r="A94" s="606"/>
      <c r="B94" s="176" t="s">
        <v>183</v>
      </c>
      <c r="C94" s="325">
        <v>0</v>
      </c>
      <c r="D94" s="339">
        <v>236</v>
      </c>
      <c r="E94" s="340">
        <v>0.6</v>
      </c>
      <c r="F94" s="326">
        <v>0.4</v>
      </c>
      <c r="G94" s="327">
        <v>0.5</v>
      </c>
      <c r="H94" s="327">
        <v>0.5</v>
      </c>
      <c r="I94" s="328">
        <v>47.2</v>
      </c>
      <c r="J94" s="328">
        <v>47.2</v>
      </c>
      <c r="K94" s="329">
        <v>28.32</v>
      </c>
      <c r="L94" s="329">
        <v>0</v>
      </c>
      <c r="M94" s="329">
        <v>28.32</v>
      </c>
      <c r="N94" s="328">
        <v>9.44</v>
      </c>
      <c r="O94" s="328">
        <v>9.4400000000000031</v>
      </c>
      <c r="P94" s="330">
        <v>0</v>
      </c>
      <c r="Q94" s="328">
        <v>47.2</v>
      </c>
      <c r="R94" s="331">
        <v>28.32</v>
      </c>
      <c r="S94" s="328">
        <v>9.44</v>
      </c>
      <c r="T94" s="328">
        <v>9.4400000000000031</v>
      </c>
    </row>
    <row r="95" spans="1:20" s="23" customFormat="1" ht="12.75">
      <c r="A95" s="606"/>
      <c r="B95" s="176" t="s">
        <v>184</v>
      </c>
      <c r="C95" s="325">
        <v>0</v>
      </c>
      <c r="D95" s="339">
        <v>1628</v>
      </c>
      <c r="E95" s="340">
        <v>0.6</v>
      </c>
      <c r="F95" s="326">
        <v>0.4</v>
      </c>
      <c r="G95" s="327">
        <v>0.5</v>
      </c>
      <c r="H95" s="327">
        <v>0.5</v>
      </c>
      <c r="I95" s="328">
        <v>325.60000000000002</v>
      </c>
      <c r="J95" s="328">
        <v>325.60000000000002</v>
      </c>
      <c r="K95" s="329">
        <v>195.36</v>
      </c>
      <c r="L95" s="329">
        <v>0</v>
      </c>
      <c r="M95" s="329">
        <v>195.36</v>
      </c>
      <c r="N95" s="328">
        <v>65.12</v>
      </c>
      <c r="O95" s="328">
        <v>65.12</v>
      </c>
      <c r="P95" s="330">
        <v>0</v>
      </c>
      <c r="Q95" s="328">
        <v>325.60000000000002</v>
      </c>
      <c r="R95" s="331">
        <v>195.36</v>
      </c>
      <c r="S95" s="328">
        <v>65.12</v>
      </c>
      <c r="T95" s="328">
        <v>65.12</v>
      </c>
    </row>
    <row r="96" spans="1:20" s="23" customFormat="1" ht="12.75">
      <c r="A96" s="606"/>
      <c r="B96" s="302" t="s">
        <v>186</v>
      </c>
      <c r="C96" s="325">
        <v>4</v>
      </c>
      <c r="D96" s="339">
        <v>796</v>
      </c>
      <c r="E96" s="340">
        <v>0.8</v>
      </c>
      <c r="F96" s="326">
        <v>0.19999999999999996</v>
      </c>
      <c r="G96" s="327">
        <v>0.7</v>
      </c>
      <c r="H96" s="327">
        <v>0.30000000000000004</v>
      </c>
      <c r="I96" s="328">
        <v>161.6</v>
      </c>
      <c r="J96" s="328">
        <v>159.19999999999999</v>
      </c>
      <c r="K96" s="329">
        <v>129.76</v>
      </c>
      <c r="L96" s="329">
        <v>2.4</v>
      </c>
      <c r="M96" s="329">
        <v>127.36</v>
      </c>
      <c r="N96" s="328">
        <v>22.29</v>
      </c>
      <c r="O96" s="328">
        <v>9.5499999999999901</v>
      </c>
      <c r="P96" s="330">
        <v>0</v>
      </c>
      <c r="Q96" s="328">
        <v>161.6</v>
      </c>
      <c r="R96" s="331">
        <v>129.76</v>
      </c>
      <c r="S96" s="328">
        <v>22.290000000000013</v>
      </c>
      <c r="T96" s="328">
        <v>9.5499999999999901</v>
      </c>
    </row>
    <row r="97" spans="1:20" s="23" customFormat="1" ht="12.75">
      <c r="A97" s="606"/>
      <c r="B97" s="302" t="s">
        <v>187</v>
      </c>
      <c r="C97" s="325">
        <v>4</v>
      </c>
      <c r="D97" s="339">
        <v>208</v>
      </c>
      <c r="E97" s="340">
        <v>0.8</v>
      </c>
      <c r="F97" s="326">
        <v>0.19999999999999996</v>
      </c>
      <c r="G97" s="327">
        <v>0.7</v>
      </c>
      <c r="H97" s="327">
        <v>0.30000000000000004</v>
      </c>
      <c r="I97" s="328">
        <v>44</v>
      </c>
      <c r="J97" s="328">
        <v>41.6</v>
      </c>
      <c r="K97" s="329">
        <v>35.68</v>
      </c>
      <c r="L97" s="329">
        <v>2.4</v>
      </c>
      <c r="M97" s="329">
        <v>33.28</v>
      </c>
      <c r="N97" s="328">
        <v>5.82</v>
      </c>
      <c r="O97" s="328">
        <v>2.5</v>
      </c>
      <c r="P97" s="330">
        <v>0</v>
      </c>
      <c r="Q97" s="328">
        <v>44</v>
      </c>
      <c r="R97" s="331">
        <v>35.68</v>
      </c>
      <c r="S97" s="328">
        <v>5.82</v>
      </c>
      <c r="T97" s="328">
        <v>2.5</v>
      </c>
    </row>
    <row r="98" spans="1:20" s="23" customFormat="1" ht="12.75">
      <c r="A98" s="606"/>
      <c r="B98" s="302" t="s">
        <v>188</v>
      </c>
      <c r="C98" s="325">
        <v>6</v>
      </c>
      <c r="D98" s="339">
        <v>635</v>
      </c>
      <c r="E98" s="340">
        <v>0.6</v>
      </c>
      <c r="F98" s="326">
        <v>0.4</v>
      </c>
      <c r="G98" s="327">
        <v>0.7</v>
      </c>
      <c r="H98" s="327">
        <v>0.30000000000000004</v>
      </c>
      <c r="I98" s="328">
        <v>130.6</v>
      </c>
      <c r="J98" s="328">
        <v>127</v>
      </c>
      <c r="K98" s="329">
        <v>79.8</v>
      </c>
      <c r="L98" s="329">
        <v>3.6</v>
      </c>
      <c r="M98" s="329">
        <v>76.2</v>
      </c>
      <c r="N98" s="328">
        <v>35.56</v>
      </c>
      <c r="O98" s="328">
        <v>15.239999999999995</v>
      </c>
      <c r="P98" s="330">
        <v>0</v>
      </c>
      <c r="Q98" s="328">
        <v>130.6</v>
      </c>
      <c r="R98" s="331">
        <v>79.8</v>
      </c>
      <c r="S98" s="328">
        <v>35.56</v>
      </c>
      <c r="T98" s="328">
        <v>15.239999999999995</v>
      </c>
    </row>
    <row r="99" spans="1:20" s="23" customFormat="1" ht="12.75">
      <c r="A99" s="607"/>
      <c r="B99" s="342" t="s">
        <v>189</v>
      </c>
      <c r="C99" s="325">
        <v>8</v>
      </c>
      <c r="D99" s="339">
        <v>3546</v>
      </c>
      <c r="E99" s="340">
        <v>0.8</v>
      </c>
      <c r="F99" s="326">
        <v>0.19999999999999996</v>
      </c>
      <c r="G99" s="327">
        <v>0.8</v>
      </c>
      <c r="H99" s="327">
        <v>0.19999999999999996</v>
      </c>
      <c r="I99" s="328">
        <v>714</v>
      </c>
      <c r="J99" s="328">
        <v>709.2</v>
      </c>
      <c r="K99" s="329">
        <v>572.16</v>
      </c>
      <c r="L99" s="329">
        <v>4.8</v>
      </c>
      <c r="M99" s="329">
        <v>567.36</v>
      </c>
      <c r="N99" s="328">
        <v>113.47</v>
      </c>
      <c r="O99" s="328">
        <v>28.370000000000033</v>
      </c>
      <c r="P99" s="330">
        <v>0</v>
      </c>
      <c r="Q99" s="328">
        <v>714</v>
      </c>
      <c r="R99" s="331">
        <v>572.16</v>
      </c>
      <c r="S99" s="328">
        <v>113.47</v>
      </c>
      <c r="T99" s="328">
        <v>28.370000000000033</v>
      </c>
    </row>
    <row r="100" spans="1:20" ht="17.100000000000001" customHeight="1">
      <c r="A100" s="604" t="s">
        <v>42</v>
      </c>
      <c r="B100" s="346" t="s">
        <v>43</v>
      </c>
      <c r="C100" s="322">
        <v>91</v>
      </c>
      <c r="D100" s="322">
        <v>11116</v>
      </c>
      <c r="E100" s="347"/>
      <c r="F100" s="347"/>
      <c r="G100" s="348"/>
      <c r="H100" s="348"/>
      <c r="I100" s="349">
        <v>2277.8000000000006</v>
      </c>
      <c r="J100" s="349">
        <v>2223.1999999999998</v>
      </c>
      <c r="K100" s="337">
        <v>1578.7599999999998</v>
      </c>
      <c r="L100" s="337">
        <v>54.599999999999994</v>
      </c>
      <c r="M100" s="337">
        <v>1524.1599999999999</v>
      </c>
      <c r="N100" s="349">
        <v>373.70000000000005</v>
      </c>
      <c r="O100" s="349">
        <v>325.33999999999997</v>
      </c>
      <c r="P100" s="350">
        <v>0</v>
      </c>
      <c r="Q100" s="350">
        <v>2277.8000000000006</v>
      </c>
      <c r="R100" s="350">
        <v>1578.7599999999998</v>
      </c>
      <c r="S100" s="350">
        <v>373.70000000000005</v>
      </c>
      <c r="T100" s="349">
        <v>325.33999999999997</v>
      </c>
    </row>
    <row r="101" spans="1:20" ht="22.5" customHeight="1">
      <c r="A101" s="605"/>
      <c r="B101" s="346" t="s">
        <v>7</v>
      </c>
      <c r="C101" s="322">
        <v>36</v>
      </c>
      <c r="D101" s="322">
        <v>4512</v>
      </c>
      <c r="E101" s="347"/>
      <c r="F101" s="347"/>
      <c r="G101" s="348"/>
      <c r="H101" s="348"/>
      <c r="I101" s="349">
        <v>924</v>
      </c>
      <c r="J101" s="349">
        <v>902.4</v>
      </c>
      <c r="K101" s="337">
        <v>563.04</v>
      </c>
      <c r="L101" s="337">
        <v>21.6</v>
      </c>
      <c r="M101" s="337">
        <v>541.44000000000005</v>
      </c>
      <c r="N101" s="349">
        <v>120.28</v>
      </c>
      <c r="O101" s="349">
        <v>240.67999999999998</v>
      </c>
      <c r="P101" s="350">
        <v>0</v>
      </c>
      <c r="Q101" s="350">
        <v>924</v>
      </c>
      <c r="R101" s="350">
        <v>563.04</v>
      </c>
      <c r="S101" s="350">
        <v>120.28</v>
      </c>
      <c r="T101" s="349">
        <v>240.67999999999998</v>
      </c>
    </row>
    <row r="102" spans="1:20" s="23" customFormat="1" ht="12.75">
      <c r="A102" s="606"/>
      <c r="B102" s="176" t="s">
        <v>191</v>
      </c>
      <c r="C102" s="325">
        <v>36</v>
      </c>
      <c r="D102" s="339">
        <v>1340</v>
      </c>
      <c r="E102" s="340">
        <v>0.6</v>
      </c>
      <c r="F102" s="326">
        <v>0.4</v>
      </c>
      <c r="G102" s="327">
        <v>0</v>
      </c>
      <c r="H102" s="327">
        <v>1</v>
      </c>
      <c r="I102" s="328">
        <v>289.60000000000002</v>
      </c>
      <c r="J102" s="328">
        <v>268</v>
      </c>
      <c r="K102" s="329">
        <v>182.4</v>
      </c>
      <c r="L102" s="329">
        <v>21.6</v>
      </c>
      <c r="M102" s="329">
        <v>160.80000000000001</v>
      </c>
      <c r="N102" s="328">
        <v>0</v>
      </c>
      <c r="O102" s="328">
        <v>107.19999999999999</v>
      </c>
      <c r="P102" s="330">
        <v>0</v>
      </c>
      <c r="Q102" s="328">
        <v>289.60000000000002</v>
      </c>
      <c r="R102" s="331">
        <v>182.4</v>
      </c>
      <c r="S102" s="328">
        <v>0</v>
      </c>
      <c r="T102" s="328">
        <v>107.19999999999999</v>
      </c>
    </row>
    <row r="103" spans="1:20" s="23" customFormat="1" ht="12.75">
      <c r="A103" s="606"/>
      <c r="B103" s="176" t="s">
        <v>192</v>
      </c>
      <c r="C103" s="325">
        <v>0</v>
      </c>
      <c r="D103" s="339">
        <v>2347</v>
      </c>
      <c r="E103" s="340">
        <v>0.6</v>
      </c>
      <c r="F103" s="326">
        <v>0.4</v>
      </c>
      <c r="G103" s="327">
        <v>0.5</v>
      </c>
      <c r="H103" s="327">
        <v>0.5</v>
      </c>
      <c r="I103" s="328">
        <v>469.4</v>
      </c>
      <c r="J103" s="328">
        <v>469.4</v>
      </c>
      <c r="K103" s="329">
        <v>281.64</v>
      </c>
      <c r="L103" s="329">
        <v>0</v>
      </c>
      <c r="M103" s="329">
        <v>281.64</v>
      </c>
      <c r="N103" s="328">
        <v>93.88</v>
      </c>
      <c r="O103" s="328">
        <v>93.88</v>
      </c>
      <c r="P103" s="330">
        <v>0</v>
      </c>
      <c r="Q103" s="328">
        <v>469.4</v>
      </c>
      <c r="R103" s="331">
        <v>281.64</v>
      </c>
      <c r="S103" s="328">
        <v>93.88</v>
      </c>
      <c r="T103" s="328">
        <v>93.88</v>
      </c>
    </row>
    <row r="104" spans="1:20" s="23" customFormat="1" ht="12.75">
      <c r="A104" s="606"/>
      <c r="B104" s="176" t="s">
        <v>193</v>
      </c>
      <c r="C104" s="325">
        <v>0</v>
      </c>
      <c r="D104" s="339">
        <v>825</v>
      </c>
      <c r="E104" s="340">
        <v>0.6</v>
      </c>
      <c r="F104" s="326">
        <v>0.4</v>
      </c>
      <c r="G104" s="327">
        <v>0.4</v>
      </c>
      <c r="H104" s="327">
        <v>0.6</v>
      </c>
      <c r="I104" s="328">
        <v>165</v>
      </c>
      <c r="J104" s="328">
        <v>165</v>
      </c>
      <c r="K104" s="329">
        <v>99</v>
      </c>
      <c r="L104" s="329">
        <v>0</v>
      </c>
      <c r="M104" s="329">
        <v>99</v>
      </c>
      <c r="N104" s="328">
        <v>26.4</v>
      </c>
      <c r="O104" s="328">
        <v>39.6</v>
      </c>
      <c r="P104" s="330">
        <v>0</v>
      </c>
      <c r="Q104" s="328">
        <v>165</v>
      </c>
      <c r="R104" s="331">
        <v>99</v>
      </c>
      <c r="S104" s="328">
        <v>26.4</v>
      </c>
      <c r="T104" s="328">
        <v>39.6</v>
      </c>
    </row>
    <row r="105" spans="1:20" s="23" customFormat="1" ht="12.75">
      <c r="A105" s="606"/>
      <c r="B105" s="302" t="s">
        <v>194</v>
      </c>
      <c r="C105" s="325">
        <v>4</v>
      </c>
      <c r="D105" s="339">
        <v>449</v>
      </c>
      <c r="E105" s="340">
        <v>0.6</v>
      </c>
      <c r="F105" s="326">
        <v>0.4</v>
      </c>
      <c r="G105" s="327">
        <v>0.7</v>
      </c>
      <c r="H105" s="327">
        <v>0.30000000000000004</v>
      </c>
      <c r="I105" s="328">
        <v>92.2</v>
      </c>
      <c r="J105" s="328">
        <v>89.8</v>
      </c>
      <c r="K105" s="329">
        <v>56.28</v>
      </c>
      <c r="L105" s="329">
        <v>2.4</v>
      </c>
      <c r="M105" s="329">
        <v>53.88</v>
      </c>
      <c r="N105" s="328">
        <v>25.14</v>
      </c>
      <c r="O105" s="328">
        <v>10.779999999999994</v>
      </c>
      <c r="P105" s="330">
        <v>0</v>
      </c>
      <c r="Q105" s="328">
        <v>92.2</v>
      </c>
      <c r="R105" s="331">
        <v>56.28</v>
      </c>
      <c r="S105" s="328">
        <v>25.140000000000008</v>
      </c>
      <c r="T105" s="328">
        <v>10.779999999999994</v>
      </c>
    </row>
    <row r="106" spans="1:20" s="23" customFormat="1" ht="12.75">
      <c r="A106" s="606"/>
      <c r="B106" s="302" t="s">
        <v>195</v>
      </c>
      <c r="C106" s="325">
        <v>8</v>
      </c>
      <c r="D106" s="339">
        <v>788</v>
      </c>
      <c r="E106" s="340">
        <v>0.6</v>
      </c>
      <c r="F106" s="326">
        <v>0.4</v>
      </c>
      <c r="G106" s="327">
        <v>0.7</v>
      </c>
      <c r="H106" s="327">
        <v>0.30000000000000004</v>
      </c>
      <c r="I106" s="328">
        <v>162.4</v>
      </c>
      <c r="J106" s="328">
        <v>157.6</v>
      </c>
      <c r="K106" s="329">
        <v>99.36</v>
      </c>
      <c r="L106" s="329">
        <v>4.8</v>
      </c>
      <c r="M106" s="329">
        <v>94.56</v>
      </c>
      <c r="N106" s="328">
        <v>44.13</v>
      </c>
      <c r="O106" s="328">
        <v>18.909999999999989</v>
      </c>
      <c r="P106" s="330">
        <v>0</v>
      </c>
      <c r="Q106" s="328">
        <v>162.4</v>
      </c>
      <c r="R106" s="331">
        <v>99.36</v>
      </c>
      <c r="S106" s="328">
        <v>44.130000000000017</v>
      </c>
      <c r="T106" s="328">
        <v>18.909999999999989</v>
      </c>
    </row>
    <row r="107" spans="1:20" s="23" customFormat="1" ht="12.75">
      <c r="A107" s="606"/>
      <c r="B107" s="342" t="s">
        <v>196</v>
      </c>
      <c r="C107" s="325">
        <v>7</v>
      </c>
      <c r="D107" s="339">
        <v>819</v>
      </c>
      <c r="E107" s="340">
        <v>0.8</v>
      </c>
      <c r="F107" s="326">
        <v>0.19999999999999996</v>
      </c>
      <c r="G107" s="327">
        <v>0.8</v>
      </c>
      <c r="H107" s="327">
        <v>0.19999999999999996</v>
      </c>
      <c r="I107" s="328">
        <v>168</v>
      </c>
      <c r="J107" s="328">
        <v>163.80000000000001</v>
      </c>
      <c r="K107" s="329">
        <v>135.23999999999998</v>
      </c>
      <c r="L107" s="329">
        <v>4.2</v>
      </c>
      <c r="M107" s="329">
        <v>131.04</v>
      </c>
      <c r="N107" s="328">
        <v>26.21</v>
      </c>
      <c r="O107" s="328">
        <v>6.5500000000000185</v>
      </c>
      <c r="P107" s="330">
        <v>0</v>
      </c>
      <c r="Q107" s="328">
        <v>168</v>
      </c>
      <c r="R107" s="331">
        <v>135.23999999999998</v>
      </c>
      <c r="S107" s="328">
        <v>26.21</v>
      </c>
      <c r="T107" s="328">
        <v>6.5500000000000185</v>
      </c>
    </row>
    <row r="108" spans="1:20" s="23" customFormat="1" ht="12.75">
      <c r="A108" s="606"/>
      <c r="B108" s="342" t="s">
        <v>197</v>
      </c>
      <c r="C108" s="325">
        <v>3</v>
      </c>
      <c r="D108" s="339">
        <v>674</v>
      </c>
      <c r="E108" s="340">
        <v>0.8</v>
      </c>
      <c r="F108" s="326">
        <v>0.19999999999999996</v>
      </c>
      <c r="G108" s="327">
        <v>0.8</v>
      </c>
      <c r="H108" s="327">
        <v>0.19999999999999996</v>
      </c>
      <c r="I108" s="328">
        <v>136.60000000000002</v>
      </c>
      <c r="J108" s="328">
        <v>134.80000000000001</v>
      </c>
      <c r="K108" s="329">
        <v>109.64</v>
      </c>
      <c r="L108" s="329">
        <v>1.8</v>
      </c>
      <c r="M108" s="329">
        <v>107.84</v>
      </c>
      <c r="N108" s="328">
        <v>21.57</v>
      </c>
      <c r="O108" s="328">
        <v>5.3900000000000077</v>
      </c>
      <c r="P108" s="330">
        <v>0</v>
      </c>
      <c r="Q108" s="328">
        <v>136.60000000000002</v>
      </c>
      <c r="R108" s="331">
        <v>109.64</v>
      </c>
      <c r="S108" s="328">
        <v>21.570000000000014</v>
      </c>
      <c r="T108" s="328">
        <v>5.3900000000000077</v>
      </c>
    </row>
    <row r="109" spans="1:20" s="23" customFormat="1" ht="12.75">
      <c r="A109" s="606"/>
      <c r="B109" s="342" t="s">
        <v>198</v>
      </c>
      <c r="C109" s="325">
        <v>8</v>
      </c>
      <c r="D109" s="339">
        <v>953</v>
      </c>
      <c r="E109" s="340">
        <v>0.8</v>
      </c>
      <c r="F109" s="326">
        <v>0.19999999999999996</v>
      </c>
      <c r="G109" s="327">
        <v>0.8</v>
      </c>
      <c r="H109" s="327">
        <v>0.19999999999999996</v>
      </c>
      <c r="I109" s="328">
        <v>195.4</v>
      </c>
      <c r="J109" s="328">
        <v>190.6</v>
      </c>
      <c r="K109" s="329">
        <v>157.28</v>
      </c>
      <c r="L109" s="329">
        <v>4.8</v>
      </c>
      <c r="M109" s="329">
        <v>152.47999999999999</v>
      </c>
      <c r="N109" s="328">
        <v>30.5</v>
      </c>
      <c r="O109" s="328">
        <v>7.6200000000000045</v>
      </c>
      <c r="P109" s="330">
        <v>0</v>
      </c>
      <c r="Q109" s="328">
        <v>195.4</v>
      </c>
      <c r="R109" s="331">
        <v>157.28</v>
      </c>
      <c r="S109" s="328">
        <v>30.5</v>
      </c>
      <c r="T109" s="328">
        <v>7.6200000000000045</v>
      </c>
    </row>
    <row r="110" spans="1:20" s="23" customFormat="1" ht="12.75">
      <c r="A110" s="606"/>
      <c r="B110" s="302" t="s">
        <v>199</v>
      </c>
      <c r="C110" s="325">
        <v>8</v>
      </c>
      <c r="D110" s="339">
        <v>611</v>
      </c>
      <c r="E110" s="340">
        <v>0.8</v>
      </c>
      <c r="F110" s="326">
        <v>0.19999999999999996</v>
      </c>
      <c r="G110" s="327">
        <v>0.7</v>
      </c>
      <c r="H110" s="327">
        <v>0.30000000000000004</v>
      </c>
      <c r="I110" s="328">
        <v>127</v>
      </c>
      <c r="J110" s="328">
        <v>122.2</v>
      </c>
      <c r="K110" s="329">
        <v>102.56</v>
      </c>
      <c r="L110" s="329">
        <v>4.8</v>
      </c>
      <c r="M110" s="329">
        <v>97.76</v>
      </c>
      <c r="N110" s="328">
        <v>17.11</v>
      </c>
      <c r="O110" s="328">
        <v>7.3299999999999983</v>
      </c>
      <c r="P110" s="330">
        <v>0</v>
      </c>
      <c r="Q110" s="328">
        <v>127</v>
      </c>
      <c r="R110" s="331">
        <v>102.56</v>
      </c>
      <c r="S110" s="328">
        <v>17.11</v>
      </c>
      <c r="T110" s="328">
        <v>7.3299999999999983</v>
      </c>
    </row>
    <row r="111" spans="1:20" s="23" customFormat="1" ht="12.75">
      <c r="A111" s="606"/>
      <c r="B111" s="358" t="s">
        <v>200</v>
      </c>
      <c r="C111" s="325">
        <v>3</v>
      </c>
      <c r="D111" s="339">
        <v>522</v>
      </c>
      <c r="E111" s="340">
        <v>0.8</v>
      </c>
      <c r="F111" s="326">
        <v>0.19999999999999996</v>
      </c>
      <c r="G111" s="327">
        <v>0.8</v>
      </c>
      <c r="H111" s="327">
        <v>0.19999999999999996</v>
      </c>
      <c r="I111" s="328">
        <v>106.2</v>
      </c>
      <c r="J111" s="328">
        <v>104.4</v>
      </c>
      <c r="K111" s="329">
        <v>85.32</v>
      </c>
      <c r="L111" s="329">
        <v>1.8</v>
      </c>
      <c r="M111" s="329">
        <v>83.52</v>
      </c>
      <c r="N111" s="328">
        <v>16.7</v>
      </c>
      <c r="O111" s="328">
        <v>4.1800000000000104</v>
      </c>
      <c r="P111" s="330">
        <v>0</v>
      </c>
      <c r="Q111" s="328">
        <v>106.2</v>
      </c>
      <c r="R111" s="331">
        <v>85.32</v>
      </c>
      <c r="S111" s="328">
        <v>16.7</v>
      </c>
      <c r="T111" s="328">
        <v>4.1800000000000104</v>
      </c>
    </row>
    <row r="112" spans="1:20" s="23" customFormat="1" ht="12.75">
      <c r="A112" s="606"/>
      <c r="B112" s="342" t="s">
        <v>201</v>
      </c>
      <c r="C112" s="325">
        <v>2</v>
      </c>
      <c r="D112" s="339">
        <v>611</v>
      </c>
      <c r="E112" s="340">
        <v>0.6</v>
      </c>
      <c r="F112" s="326">
        <v>0.4</v>
      </c>
      <c r="G112" s="327">
        <v>0.8</v>
      </c>
      <c r="H112" s="327">
        <v>0.19999999999999996</v>
      </c>
      <c r="I112" s="328">
        <v>123.4</v>
      </c>
      <c r="J112" s="328">
        <v>122.2</v>
      </c>
      <c r="K112" s="329">
        <v>74.52</v>
      </c>
      <c r="L112" s="329">
        <v>1.2</v>
      </c>
      <c r="M112" s="329">
        <v>73.319999999999993</v>
      </c>
      <c r="N112" s="328">
        <v>39.1</v>
      </c>
      <c r="O112" s="328">
        <v>9.7800000000000082</v>
      </c>
      <c r="P112" s="330">
        <v>0</v>
      </c>
      <c r="Q112" s="328">
        <v>123.4</v>
      </c>
      <c r="R112" s="331">
        <v>74.52</v>
      </c>
      <c r="S112" s="328">
        <v>39.1</v>
      </c>
      <c r="T112" s="328">
        <v>9.7800000000000082</v>
      </c>
    </row>
    <row r="113" spans="1:20" s="23" customFormat="1" ht="12.75">
      <c r="A113" s="607"/>
      <c r="B113" s="302" t="s">
        <v>202</v>
      </c>
      <c r="C113" s="325">
        <v>12</v>
      </c>
      <c r="D113" s="339">
        <v>1177</v>
      </c>
      <c r="E113" s="340">
        <v>0.8</v>
      </c>
      <c r="F113" s="326">
        <v>0.19999999999999996</v>
      </c>
      <c r="G113" s="327">
        <v>0.7</v>
      </c>
      <c r="H113" s="327">
        <v>0.30000000000000004</v>
      </c>
      <c r="I113" s="328">
        <v>242.6</v>
      </c>
      <c r="J113" s="328">
        <v>235.4</v>
      </c>
      <c r="K113" s="329">
        <v>195.51999999999998</v>
      </c>
      <c r="L113" s="329">
        <v>7.2</v>
      </c>
      <c r="M113" s="329">
        <v>188.32</v>
      </c>
      <c r="N113" s="328">
        <v>32.96</v>
      </c>
      <c r="O113" s="328">
        <v>14.120000000000012</v>
      </c>
      <c r="P113" s="330">
        <v>0</v>
      </c>
      <c r="Q113" s="328">
        <v>242.6</v>
      </c>
      <c r="R113" s="331">
        <v>195.51999999999998</v>
      </c>
      <c r="S113" s="328">
        <v>32.96</v>
      </c>
      <c r="T113" s="328">
        <v>14.120000000000012</v>
      </c>
    </row>
    <row r="114" spans="1:20" ht="18" customHeight="1">
      <c r="A114" s="604" t="s">
        <v>46</v>
      </c>
      <c r="B114" s="346" t="s">
        <v>47</v>
      </c>
      <c r="C114" s="322">
        <v>51</v>
      </c>
      <c r="D114" s="322">
        <v>11749</v>
      </c>
      <c r="E114" s="347"/>
      <c r="F114" s="347"/>
      <c r="G114" s="348"/>
      <c r="H114" s="348"/>
      <c r="I114" s="349">
        <v>2380.4</v>
      </c>
      <c r="J114" s="349">
        <v>2349.7999999999997</v>
      </c>
      <c r="K114" s="337">
        <v>1647.6000000000001</v>
      </c>
      <c r="L114" s="337">
        <v>30.599999999999998</v>
      </c>
      <c r="M114" s="337">
        <v>1616.9999999999998</v>
      </c>
      <c r="N114" s="349">
        <v>428.01</v>
      </c>
      <c r="O114" s="349">
        <v>304.78999999999996</v>
      </c>
      <c r="P114" s="350">
        <v>0</v>
      </c>
      <c r="Q114" s="350">
        <v>2380.4</v>
      </c>
      <c r="R114" s="350">
        <v>1647.6000000000001</v>
      </c>
      <c r="S114" s="350">
        <v>428.01000000000005</v>
      </c>
      <c r="T114" s="349">
        <v>304.78999999999996</v>
      </c>
    </row>
    <row r="115" spans="1:20" ht="21" customHeight="1">
      <c r="A115" s="605"/>
      <c r="B115" s="346" t="s">
        <v>7</v>
      </c>
      <c r="C115" s="322">
        <v>20</v>
      </c>
      <c r="D115" s="322">
        <v>2816</v>
      </c>
      <c r="E115" s="347"/>
      <c r="F115" s="347"/>
      <c r="G115" s="348"/>
      <c r="H115" s="348"/>
      <c r="I115" s="349">
        <v>575.19999999999993</v>
      </c>
      <c r="J115" s="349">
        <v>563.19999999999993</v>
      </c>
      <c r="K115" s="337">
        <v>349.91999999999996</v>
      </c>
      <c r="L115" s="337">
        <v>12</v>
      </c>
      <c r="M115" s="337">
        <v>337.91999999999996</v>
      </c>
      <c r="N115" s="349">
        <v>33.409999999999997</v>
      </c>
      <c r="O115" s="349">
        <v>191.87</v>
      </c>
      <c r="P115" s="350">
        <v>0</v>
      </c>
      <c r="Q115" s="350">
        <v>575.19999999999993</v>
      </c>
      <c r="R115" s="350">
        <v>349.91999999999996</v>
      </c>
      <c r="S115" s="350">
        <v>33.409999999999997</v>
      </c>
      <c r="T115" s="349">
        <v>191.87</v>
      </c>
    </row>
    <row r="116" spans="1:20" s="23" customFormat="1" ht="12.75">
      <c r="A116" s="606"/>
      <c r="B116" s="176" t="s">
        <v>204</v>
      </c>
      <c r="C116" s="325">
        <v>20</v>
      </c>
      <c r="D116" s="339">
        <v>1772</v>
      </c>
      <c r="E116" s="340">
        <v>0.6</v>
      </c>
      <c r="F116" s="326">
        <v>0.4</v>
      </c>
      <c r="G116" s="327">
        <v>0</v>
      </c>
      <c r="H116" s="327">
        <v>1</v>
      </c>
      <c r="I116" s="328">
        <v>366.4</v>
      </c>
      <c r="J116" s="328">
        <v>354.4</v>
      </c>
      <c r="K116" s="329">
        <v>224.64</v>
      </c>
      <c r="L116" s="329">
        <v>12</v>
      </c>
      <c r="M116" s="329">
        <v>212.64</v>
      </c>
      <c r="N116" s="328">
        <v>0</v>
      </c>
      <c r="O116" s="328">
        <v>141.76</v>
      </c>
      <c r="P116" s="330">
        <v>0</v>
      </c>
      <c r="Q116" s="328">
        <v>366.4</v>
      </c>
      <c r="R116" s="331">
        <v>224.64</v>
      </c>
      <c r="S116" s="328">
        <v>0</v>
      </c>
      <c r="T116" s="328">
        <v>141.76</v>
      </c>
    </row>
    <row r="117" spans="1:20" s="23" customFormat="1" ht="12.75">
      <c r="A117" s="606"/>
      <c r="B117" s="176" t="s">
        <v>205</v>
      </c>
      <c r="C117" s="325">
        <v>0</v>
      </c>
      <c r="D117" s="339">
        <v>576</v>
      </c>
      <c r="E117" s="340">
        <v>0.6</v>
      </c>
      <c r="F117" s="326">
        <v>0.4</v>
      </c>
      <c r="G117" s="327">
        <v>0.4</v>
      </c>
      <c r="H117" s="327">
        <v>0.6</v>
      </c>
      <c r="I117" s="328">
        <v>115.2</v>
      </c>
      <c r="J117" s="328">
        <v>115.2</v>
      </c>
      <c r="K117" s="329">
        <v>69.12</v>
      </c>
      <c r="L117" s="329">
        <v>0</v>
      </c>
      <c r="M117" s="329">
        <v>69.12</v>
      </c>
      <c r="N117" s="328">
        <v>18.43</v>
      </c>
      <c r="O117" s="328">
        <v>27.65</v>
      </c>
      <c r="P117" s="330">
        <v>0</v>
      </c>
      <c r="Q117" s="328">
        <v>115.2</v>
      </c>
      <c r="R117" s="331">
        <v>69.12</v>
      </c>
      <c r="S117" s="328">
        <v>18.43</v>
      </c>
      <c r="T117" s="328">
        <v>27.65</v>
      </c>
    </row>
    <row r="118" spans="1:20" s="23" customFormat="1" ht="12.75">
      <c r="A118" s="606"/>
      <c r="B118" s="176" t="s">
        <v>206</v>
      </c>
      <c r="C118" s="325">
        <v>0</v>
      </c>
      <c r="D118" s="339">
        <v>468</v>
      </c>
      <c r="E118" s="340">
        <v>0.6</v>
      </c>
      <c r="F118" s="326">
        <v>0.4</v>
      </c>
      <c r="G118" s="327">
        <v>0.4</v>
      </c>
      <c r="H118" s="327">
        <v>0.6</v>
      </c>
      <c r="I118" s="328">
        <v>93.6</v>
      </c>
      <c r="J118" s="328">
        <v>93.6</v>
      </c>
      <c r="K118" s="329">
        <v>56.16</v>
      </c>
      <c r="L118" s="329">
        <v>0</v>
      </c>
      <c r="M118" s="329">
        <v>56.16</v>
      </c>
      <c r="N118" s="328">
        <v>14.98</v>
      </c>
      <c r="O118" s="328">
        <v>22.459999999999997</v>
      </c>
      <c r="P118" s="330">
        <v>0</v>
      </c>
      <c r="Q118" s="328">
        <v>93.6</v>
      </c>
      <c r="R118" s="331">
        <v>56.16</v>
      </c>
      <c r="S118" s="328">
        <v>14.98</v>
      </c>
      <c r="T118" s="328">
        <v>22.459999999999997</v>
      </c>
    </row>
    <row r="119" spans="1:20" s="23" customFormat="1" ht="12.75">
      <c r="A119" s="606"/>
      <c r="B119" s="302" t="s">
        <v>207</v>
      </c>
      <c r="C119" s="325">
        <v>4</v>
      </c>
      <c r="D119" s="339">
        <v>335</v>
      </c>
      <c r="E119" s="340">
        <v>0.6</v>
      </c>
      <c r="F119" s="326">
        <v>0.4</v>
      </c>
      <c r="G119" s="327">
        <v>0.7</v>
      </c>
      <c r="H119" s="327">
        <v>0.30000000000000004</v>
      </c>
      <c r="I119" s="328">
        <v>69.400000000000006</v>
      </c>
      <c r="J119" s="328">
        <v>67</v>
      </c>
      <c r="K119" s="329">
        <v>42.6</v>
      </c>
      <c r="L119" s="329">
        <v>2.4</v>
      </c>
      <c r="M119" s="329">
        <v>40.200000000000003</v>
      </c>
      <c r="N119" s="328">
        <v>18.760000000000002</v>
      </c>
      <c r="O119" s="328">
        <v>8.0399999999999956</v>
      </c>
      <c r="P119" s="330">
        <v>0</v>
      </c>
      <c r="Q119" s="328">
        <v>69.400000000000006</v>
      </c>
      <c r="R119" s="331">
        <v>42.6</v>
      </c>
      <c r="S119" s="328">
        <v>18.760000000000009</v>
      </c>
      <c r="T119" s="328">
        <v>8.0399999999999956</v>
      </c>
    </row>
    <row r="120" spans="1:20" s="23" customFormat="1" ht="12.75">
      <c r="A120" s="606"/>
      <c r="B120" s="302" t="s">
        <v>208</v>
      </c>
      <c r="C120" s="325">
        <v>6</v>
      </c>
      <c r="D120" s="339">
        <v>429</v>
      </c>
      <c r="E120" s="340">
        <v>0.6</v>
      </c>
      <c r="F120" s="326">
        <v>0.4</v>
      </c>
      <c r="G120" s="327">
        <v>0.7</v>
      </c>
      <c r="H120" s="327">
        <v>0.30000000000000004</v>
      </c>
      <c r="I120" s="328">
        <v>89.399999999999991</v>
      </c>
      <c r="J120" s="328">
        <v>85.8</v>
      </c>
      <c r="K120" s="329">
        <v>55.08</v>
      </c>
      <c r="L120" s="329">
        <v>3.6</v>
      </c>
      <c r="M120" s="329">
        <v>51.48</v>
      </c>
      <c r="N120" s="328">
        <v>24.02</v>
      </c>
      <c r="O120" s="328">
        <v>10.3</v>
      </c>
      <c r="P120" s="330">
        <v>0</v>
      </c>
      <c r="Q120" s="328">
        <v>89.399999999999991</v>
      </c>
      <c r="R120" s="331">
        <v>55.08</v>
      </c>
      <c r="S120" s="328">
        <v>24.019999999999992</v>
      </c>
      <c r="T120" s="328">
        <v>10.3</v>
      </c>
    </row>
    <row r="121" spans="1:20" s="23" customFormat="1" ht="12.75">
      <c r="A121" s="606"/>
      <c r="B121" s="302" t="s">
        <v>209</v>
      </c>
      <c r="C121" s="325">
        <v>4</v>
      </c>
      <c r="D121" s="339">
        <v>361</v>
      </c>
      <c r="E121" s="340">
        <v>0.8</v>
      </c>
      <c r="F121" s="326">
        <v>0.19999999999999996</v>
      </c>
      <c r="G121" s="327">
        <v>0.7</v>
      </c>
      <c r="H121" s="327">
        <v>0.30000000000000004</v>
      </c>
      <c r="I121" s="328">
        <v>74.600000000000009</v>
      </c>
      <c r="J121" s="328">
        <v>72.2</v>
      </c>
      <c r="K121" s="329">
        <v>60.16</v>
      </c>
      <c r="L121" s="329">
        <v>2.4</v>
      </c>
      <c r="M121" s="329">
        <v>57.76</v>
      </c>
      <c r="N121" s="328">
        <v>10.11</v>
      </c>
      <c r="O121" s="328">
        <v>4.3300000000000054</v>
      </c>
      <c r="P121" s="330">
        <v>0</v>
      </c>
      <c r="Q121" s="328">
        <v>74.600000000000009</v>
      </c>
      <c r="R121" s="331">
        <v>60.16</v>
      </c>
      <c r="S121" s="328">
        <v>10.110000000000007</v>
      </c>
      <c r="T121" s="328">
        <v>4.3300000000000054</v>
      </c>
    </row>
    <row r="122" spans="1:20" s="23" customFormat="1" ht="12.75">
      <c r="A122" s="606"/>
      <c r="B122" s="359" t="s">
        <v>210</v>
      </c>
      <c r="C122" s="325">
        <v>4</v>
      </c>
      <c r="D122" s="339">
        <v>2509</v>
      </c>
      <c r="E122" s="340">
        <v>0.6</v>
      </c>
      <c r="F122" s="326">
        <v>0.4</v>
      </c>
      <c r="G122" s="327">
        <v>0.8</v>
      </c>
      <c r="H122" s="327">
        <v>0.19999999999999996</v>
      </c>
      <c r="I122" s="328">
        <v>504.2</v>
      </c>
      <c r="J122" s="328">
        <v>501.8</v>
      </c>
      <c r="K122" s="329">
        <v>303.47999999999996</v>
      </c>
      <c r="L122" s="329">
        <v>2.4</v>
      </c>
      <c r="M122" s="329">
        <v>301.08</v>
      </c>
      <c r="N122" s="328">
        <v>160.58000000000001</v>
      </c>
      <c r="O122" s="328">
        <v>40.140000000000015</v>
      </c>
      <c r="P122" s="330">
        <v>0</v>
      </c>
      <c r="Q122" s="328">
        <v>504.2</v>
      </c>
      <c r="R122" s="331">
        <v>303.47999999999996</v>
      </c>
      <c r="S122" s="328">
        <v>160.58000000000001</v>
      </c>
      <c r="T122" s="328">
        <v>40.140000000000015</v>
      </c>
    </row>
    <row r="123" spans="1:20" s="23" customFormat="1" ht="12.75">
      <c r="A123" s="606"/>
      <c r="B123" s="302" t="s">
        <v>211</v>
      </c>
      <c r="C123" s="325">
        <v>3</v>
      </c>
      <c r="D123" s="339">
        <v>218</v>
      </c>
      <c r="E123" s="340">
        <v>0.6</v>
      </c>
      <c r="F123" s="326">
        <v>0.4</v>
      </c>
      <c r="G123" s="327">
        <v>0.7</v>
      </c>
      <c r="H123" s="327">
        <v>0.30000000000000004</v>
      </c>
      <c r="I123" s="328">
        <v>45.4</v>
      </c>
      <c r="J123" s="328">
        <v>43.6</v>
      </c>
      <c r="K123" s="329">
        <v>27.96</v>
      </c>
      <c r="L123" s="329">
        <v>1.8</v>
      </c>
      <c r="M123" s="329">
        <v>26.16</v>
      </c>
      <c r="N123" s="328">
        <v>12.21</v>
      </c>
      <c r="O123" s="328">
        <v>5.23</v>
      </c>
      <c r="P123" s="330">
        <v>0</v>
      </c>
      <c r="Q123" s="328">
        <v>45.4</v>
      </c>
      <c r="R123" s="331">
        <v>27.96</v>
      </c>
      <c r="S123" s="328">
        <v>12.209999999999997</v>
      </c>
      <c r="T123" s="328">
        <v>5.23</v>
      </c>
    </row>
    <row r="124" spans="1:20" s="23" customFormat="1" ht="12.75">
      <c r="A124" s="606"/>
      <c r="B124" s="302" t="s">
        <v>212</v>
      </c>
      <c r="C124" s="325">
        <v>2</v>
      </c>
      <c r="D124" s="339">
        <v>264</v>
      </c>
      <c r="E124" s="340">
        <v>0.6</v>
      </c>
      <c r="F124" s="326">
        <v>0.4</v>
      </c>
      <c r="G124" s="327">
        <v>0.7</v>
      </c>
      <c r="H124" s="327">
        <v>0.30000000000000004</v>
      </c>
      <c r="I124" s="328">
        <v>54</v>
      </c>
      <c r="J124" s="328">
        <v>52.8</v>
      </c>
      <c r="K124" s="329">
        <v>32.880000000000003</v>
      </c>
      <c r="L124" s="329">
        <v>1.2</v>
      </c>
      <c r="M124" s="329">
        <v>31.68</v>
      </c>
      <c r="N124" s="328">
        <v>14.78</v>
      </c>
      <c r="O124" s="328">
        <v>6.3399999999999981</v>
      </c>
      <c r="P124" s="330">
        <v>0</v>
      </c>
      <c r="Q124" s="328">
        <v>54</v>
      </c>
      <c r="R124" s="331">
        <v>32.880000000000003</v>
      </c>
      <c r="S124" s="328">
        <v>14.78</v>
      </c>
      <c r="T124" s="328">
        <v>6.3399999999999981</v>
      </c>
    </row>
    <row r="125" spans="1:20" s="23" customFormat="1" ht="12.75">
      <c r="A125" s="606"/>
      <c r="B125" s="342" t="s">
        <v>213</v>
      </c>
      <c r="C125" s="325">
        <v>4</v>
      </c>
      <c r="D125" s="339">
        <v>2162</v>
      </c>
      <c r="E125" s="340">
        <v>0.8</v>
      </c>
      <c r="F125" s="326">
        <v>0.19999999999999996</v>
      </c>
      <c r="G125" s="327">
        <v>0.8</v>
      </c>
      <c r="H125" s="327">
        <v>0.19999999999999996</v>
      </c>
      <c r="I125" s="328">
        <v>434.79999999999995</v>
      </c>
      <c r="J125" s="328">
        <v>432.4</v>
      </c>
      <c r="K125" s="329">
        <v>348.32</v>
      </c>
      <c r="L125" s="329">
        <v>2.4</v>
      </c>
      <c r="M125" s="329">
        <v>345.92</v>
      </c>
      <c r="N125" s="328">
        <v>69.180000000000007</v>
      </c>
      <c r="O125" s="328">
        <v>17.299999999999955</v>
      </c>
      <c r="P125" s="330">
        <v>0</v>
      </c>
      <c r="Q125" s="328">
        <v>434.79999999999995</v>
      </c>
      <c r="R125" s="331">
        <v>348.32</v>
      </c>
      <c r="S125" s="328">
        <v>69.180000000000007</v>
      </c>
      <c r="T125" s="328">
        <v>17.299999999999955</v>
      </c>
    </row>
    <row r="126" spans="1:20" s="23" customFormat="1" ht="12.75">
      <c r="A126" s="606"/>
      <c r="B126" s="342" t="s">
        <v>214</v>
      </c>
      <c r="C126" s="325">
        <v>1</v>
      </c>
      <c r="D126" s="339">
        <v>794</v>
      </c>
      <c r="E126" s="340">
        <v>0.8</v>
      </c>
      <c r="F126" s="326">
        <v>0.19999999999999996</v>
      </c>
      <c r="G126" s="327">
        <v>0.8</v>
      </c>
      <c r="H126" s="327">
        <v>0.19999999999999996</v>
      </c>
      <c r="I126" s="328">
        <v>159.4</v>
      </c>
      <c r="J126" s="328">
        <v>158.80000000000001</v>
      </c>
      <c r="K126" s="329">
        <v>127.64</v>
      </c>
      <c r="L126" s="329">
        <v>0.6</v>
      </c>
      <c r="M126" s="329">
        <v>127.04</v>
      </c>
      <c r="N126" s="328">
        <v>25.41</v>
      </c>
      <c r="O126" s="328">
        <v>6.350000000000005</v>
      </c>
      <c r="P126" s="330">
        <v>0</v>
      </c>
      <c r="Q126" s="328">
        <v>159.4</v>
      </c>
      <c r="R126" s="331">
        <v>127.64</v>
      </c>
      <c r="S126" s="328">
        <v>25.41</v>
      </c>
      <c r="T126" s="328">
        <v>6.350000000000005</v>
      </c>
    </row>
    <row r="127" spans="1:20" s="23" customFormat="1" ht="12.75">
      <c r="A127" s="607"/>
      <c r="B127" s="342" t="s">
        <v>215</v>
      </c>
      <c r="C127" s="325">
        <v>3</v>
      </c>
      <c r="D127" s="339">
        <v>1861</v>
      </c>
      <c r="E127" s="340">
        <v>0.8</v>
      </c>
      <c r="F127" s="326">
        <v>0.19999999999999996</v>
      </c>
      <c r="G127" s="327">
        <v>0.8</v>
      </c>
      <c r="H127" s="327">
        <v>0.19999999999999996</v>
      </c>
      <c r="I127" s="328">
        <v>374</v>
      </c>
      <c r="J127" s="328">
        <v>372.2</v>
      </c>
      <c r="K127" s="329">
        <v>299.56</v>
      </c>
      <c r="L127" s="329">
        <v>1.8</v>
      </c>
      <c r="M127" s="329">
        <v>297.76</v>
      </c>
      <c r="N127" s="328">
        <v>59.55</v>
      </c>
      <c r="O127" s="328">
        <v>14.89</v>
      </c>
      <c r="P127" s="330">
        <v>0</v>
      </c>
      <c r="Q127" s="328">
        <v>374</v>
      </c>
      <c r="R127" s="331">
        <v>299.56</v>
      </c>
      <c r="S127" s="328">
        <v>59.55</v>
      </c>
      <c r="T127" s="328">
        <v>14.89</v>
      </c>
    </row>
    <row r="128" spans="1:20" ht="15.95" customHeight="1">
      <c r="A128" s="604" t="s">
        <v>49</v>
      </c>
      <c r="B128" s="346" t="s">
        <v>50</v>
      </c>
      <c r="C128" s="322">
        <v>41</v>
      </c>
      <c r="D128" s="322">
        <v>15841</v>
      </c>
      <c r="E128" s="347"/>
      <c r="F128" s="347"/>
      <c r="G128" s="348"/>
      <c r="H128" s="348"/>
      <c r="I128" s="349">
        <v>3192.8</v>
      </c>
      <c r="J128" s="349">
        <v>3168.2000000000003</v>
      </c>
      <c r="K128" s="337">
        <v>2141.6</v>
      </c>
      <c r="L128" s="337">
        <v>24.6</v>
      </c>
      <c r="M128" s="337">
        <v>2117</v>
      </c>
      <c r="N128" s="349">
        <v>379.55000000000007</v>
      </c>
      <c r="O128" s="349">
        <v>671.65000000000009</v>
      </c>
      <c r="P128" s="350">
        <v>0</v>
      </c>
      <c r="Q128" s="350">
        <v>3192.8</v>
      </c>
      <c r="R128" s="350">
        <v>2141.6</v>
      </c>
      <c r="S128" s="350">
        <v>379.55000000000013</v>
      </c>
      <c r="T128" s="349">
        <v>671.65000000000009</v>
      </c>
    </row>
    <row r="129" spans="1:20" ht="25.5" customHeight="1">
      <c r="A129" s="605"/>
      <c r="B129" s="346" t="s">
        <v>7</v>
      </c>
      <c r="C129" s="322">
        <v>19</v>
      </c>
      <c r="D129" s="322">
        <v>7131</v>
      </c>
      <c r="E129" s="347"/>
      <c r="F129" s="347"/>
      <c r="G129" s="348"/>
      <c r="H129" s="348"/>
      <c r="I129" s="349">
        <v>1437.6000000000001</v>
      </c>
      <c r="J129" s="349">
        <v>1426.2</v>
      </c>
      <c r="K129" s="337">
        <v>867.12</v>
      </c>
      <c r="L129" s="337">
        <v>11.4</v>
      </c>
      <c r="M129" s="337">
        <v>855.72</v>
      </c>
      <c r="N129" s="349">
        <v>0</v>
      </c>
      <c r="O129" s="349">
        <v>570.48</v>
      </c>
      <c r="P129" s="350">
        <v>0</v>
      </c>
      <c r="Q129" s="350">
        <v>1437.6000000000001</v>
      </c>
      <c r="R129" s="350">
        <v>867.12</v>
      </c>
      <c r="S129" s="350">
        <v>0</v>
      </c>
      <c r="T129" s="349">
        <v>570.48</v>
      </c>
    </row>
    <row r="130" spans="1:20" s="23" customFormat="1" ht="12.75">
      <c r="A130" s="606"/>
      <c r="B130" s="176" t="s">
        <v>217</v>
      </c>
      <c r="C130" s="325">
        <v>19</v>
      </c>
      <c r="D130" s="360">
        <v>7131</v>
      </c>
      <c r="E130" s="340">
        <v>0.6</v>
      </c>
      <c r="F130" s="326">
        <v>0.4</v>
      </c>
      <c r="G130" s="327">
        <v>0</v>
      </c>
      <c r="H130" s="327">
        <v>1</v>
      </c>
      <c r="I130" s="328">
        <v>1437.6000000000001</v>
      </c>
      <c r="J130" s="328">
        <v>1426.2</v>
      </c>
      <c r="K130" s="329">
        <v>867.12</v>
      </c>
      <c r="L130" s="329">
        <v>11.4</v>
      </c>
      <c r="M130" s="329">
        <v>855.72</v>
      </c>
      <c r="N130" s="328">
        <v>0</v>
      </c>
      <c r="O130" s="328">
        <v>570.48</v>
      </c>
      <c r="P130" s="330">
        <v>0</v>
      </c>
      <c r="Q130" s="328">
        <v>1437.6000000000001</v>
      </c>
      <c r="R130" s="331">
        <v>867.12</v>
      </c>
      <c r="S130" s="328">
        <v>0</v>
      </c>
      <c r="T130" s="328">
        <v>570.48</v>
      </c>
    </row>
    <row r="131" spans="1:20" s="23" customFormat="1" ht="12.75">
      <c r="A131" s="606"/>
      <c r="B131" s="342" t="s">
        <v>220</v>
      </c>
      <c r="C131" s="325">
        <v>7</v>
      </c>
      <c r="D131" s="339">
        <v>3308</v>
      </c>
      <c r="E131" s="340">
        <v>0.6</v>
      </c>
      <c r="F131" s="326">
        <v>0.4</v>
      </c>
      <c r="G131" s="327">
        <v>0.8</v>
      </c>
      <c r="H131" s="327">
        <v>0.19999999999999996</v>
      </c>
      <c r="I131" s="328">
        <v>665.80000000000007</v>
      </c>
      <c r="J131" s="328">
        <v>661.6</v>
      </c>
      <c r="K131" s="329">
        <v>401.15999999999997</v>
      </c>
      <c r="L131" s="329">
        <v>4.2</v>
      </c>
      <c r="M131" s="329">
        <v>396.96</v>
      </c>
      <c r="N131" s="328">
        <v>211.71</v>
      </c>
      <c r="O131" s="328">
        <v>52.930000000000035</v>
      </c>
      <c r="P131" s="330">
        <v>0</v>
      </c>
      <c r="Q131" s="328">
        <v>665.80000000000007</v>
      </c>
      <c r="R131" s="331">
        <v>401.15999999999997</v>
      </c>
      <c r="S131" s="328">
        <v>211.71000000000006</v>
      </c>
      <c r="T131" s="328">
        <v>52.930000000000035</v>
      </c>
    </row>
    <row r="132" spans="1:20" s="23" customFormat="1" ht="12.75">
      <c r="A132" s="606"/>
      <c r="B132" s="302" t="s">
        <v>221</v>
      </c>
      <c r="C132" s="325">
        <v>4</v>
      </c>
      <c r="D132" s="360">
        <v>1257</v>
      </c>
      <c r="E132" s="340">
        <v>0.8</v>
      </c>
      <c r="F132" s="326">
        <v>0.19999999999999996</v>
      </c>
      <c r="G132" s="327">
        <v>0.7</v>
      </c>
      <c r="H132" s="327">
        <v>0.30000000000000004</v>
      </c>
      <c r="I132" s="328">
        <v>253.8</v>
      </c>
      <c r="J132" s="328">
        <v>251.4</v>
      </c>
      <c r="K132" s="329">
        <v>203.52</v>
      </c>
      <c r="L132" s="329">
        <v>2.4</v>
      </c>
      <c r="M132" s="329">
        <v>201.12</v>
      </c>
      <c r="N132" s="328">
        <v>35.200000000000003</v>
      </c>
      <c r="O132" s="328">
        <v>15.079999999999998</v>
      </c>
      <c r="P132" s="330">
        <v>0</v>
      </c>
      <c r="Q132" s="328">
        <v>253.8</v>
      </c>
      <c r="R132" s="331">
        <v>203.52</v>
      </c>
      <c r="S132" s="328">
        <v>35.200000000000003</v>
      </c>
      <c r="T132" s="328">
        <v>15.079999999999998</v>
      </c>
    </row>
    <row r="133" spans="1:20" s="23" customFormat="1" ht="12.75">
      <c r="A133" s="606"/>
      <c r="B133" s="342" t="s">
        <v>222</v>
      </c>
      <c r="C133" s="325">
        <v>5</v>
      </c>
      <c r="D133" s="339">
        <v>753</v>
      </c>
      <c r="E133" s="340">
        <v>0.8</v>
      </c>
      <c r="F133" s="326">
        <v>0.19999999999999996</v>
      </c>
      <c r="G133" s="327">
        <v>0.8</v>
      </c>
      <c r="H133" s="327">
        <v>0.19999999999999996</v>
      </c>
      <c r="I133" s="328">
        <v>153.6</v>
      </c>
      <c r="J133" s="328">
        <v>150.6</v>
      </c>
      <c r="K133" s="329">
        <v>123.48</v>
      </c>
      <c r="L133" s="329">
        <v>3</v>
      </c>
      <c r="M133" s="329">
        <v>120.48</v>
      </c>
      <c r="N133" s="328">
        <v>24.1</v>
      </c>
      <c r="O133" s="328">
        <v>6.0199999999999889</v>
      </c>
      <c r="P133" s="330">
        <v>0</v>
      </c>
      <c r="Q133" s="328">
        <v>153.6</v>
      </c>
      <c r="R133" s="331">
        <v>123.48</v>
      </c>
      <c r="S133" s="328">
        <v>24.1</v>
      </c>
      <c r="T133" s="328">
        <v>6.0199999999999889</v>
      </c>
    </row>
    <row r="134" spans="1:20" s="23" customFormat="1" ht="12.75">
      <c r="A134" s="607"/>
      <c r="B134" s="342" t="s">
        <v>223</v>
      </c>
      <c r="C134" s="325">
        <v>6</v>
      </c>
      <c r="D134" s="339">
        <v>3392</v>
      </c>
      <c r="E134" s="340">
        <v>0.8</v>
      </c>
      <c r="F134" s="326">
        <v>0.19999999999999996</v>
      </c>
      <c r="G134" s="327">
        <v>0.8</v>
      </c>
      <c r="H134" s="327">
        <v>0.19999999999999996</v>
      </c>
      <c r="I134" s="328">
        <v>682</v>
      </c>
      <c r="J134" s="328">
        <v>678.4</v>
      </c>
      <c r="K134" s="329">
        <v>546.32000000000005</v>
      </c>
      <c r="L134" s="329">
        <v>3.6</v>
      </c>
      <c r="M134" s="329">
        <v>542.72</v>
      </c>
      <c r="N134" s="328">
        <v>108.54</v>
      </c>
      <c r="O134" s="328">
        <v>27.139999999999944</v>
      </c>
      <c r="P134" s="330">
        <v>0</v>
      </c>
      <c r="Q134" s="328">
        <v>682</v>
      </c>
      <c r="R134" s="331">
        <v>546.32000000000005</v>
      </c>
      <c r="S134" s="328">
        <v>108.54</v>
      </c>
      <c r="T134" s="328">
        <v>27.139999999999944</v>
      </c>
    </row>
    <row r="135" spans="1:20" ht="14.45" customHeight="1">
      <c r="A135" s="604" t="s">
        <v>53</v>
      </c>
      <c r="B135" s="346" t="s">
        <v>54</v>
      </c>
      <c r="C135" s="322">
        <v>52</v>
      </c>
      <c r="D135" s="322">
        <v>25171</v>
      </c>
      <c r="E135" s="347"/>
      <c r="F135" s="347"/>
      <c r="G135" s="348"/>
      <c r="H135" s="348"/>
      <c r="I135" s="346">
        <v>5065.4000000000005</v>
      </c>
      <c r="J135" s="346">
        <v>5034.2</v>
      </c>
      <c r="K135" s="323">
        <v>3556.559999999999</v>
      </c>
      <c r="L135" s="323">
        <v>31.2</v>
      </c>
      <c r="M135" s="323">
        <v>3525.3599999999997</v>
      </c>
      <c r="N135" s="346">
        <v>858.38</v>
      </c>
      <c r="O135" s="346">
        <v>650.45999999999981</v>
      </c>
      <c r="P135" s="350">
        <v>0</v>
      </c>
      <c r="Q135" s="350">
        <v>5065.4000000000005</v>
      </c>
      <c r="R135" s="350">
        <v>3556.559999999999</v>
      </c>
      <c r="S135" s="350">
        <v>858.38</v>
      </c>
      <c r="T135" s="346">
        <v>650.45999999999981</v>
      </c>
    </row>
    <row r="136" spans="1:20" ht="23.45" customHeight="1">
      <c r="A136" s="605"/>
      <c r="B136" s="346" t="s">
        <v>7</v>
      </c>
      <c r="C136" s="322">
        <v>13</v>
      </c>
      <c r="D136" s="322">
        <v>6606</v>
      </c>
      <c r="E136" s="347"/>
      <c r="F136" s="347"/>
      <c r="G136" s="348"/>
      <c r="H136" s="348"/>
      <c r="I136" s="349">
        <v>1329</v>
      </c>
      <c r="J136" s="349">
        <v>1321.2</v>
      </c>
      <c r="K136" s="337">
        <v>800.52</v>
      </c>
      <c r="L136" s="337">
        <v>7.8</v>
      </c>
      <c r="M136" s="337">
        <v>792.72</v>
      </c>
      <c r="N136" s="349">
        <v>74.11</v>
      </c>
      <c r="O136" s="349">
        <v>454.36999999999995</v>
      </c>
      <c r="P136" s="350">
        <v>0</v>
      </c>
      <c r="Q136" s="350">
        <v>1329</v>
      </c>
      <c r="R136" s="350">
        <v>800.52</v>
      </c>
      <c r="S136" s="350">
        <v>74.11</v>
      </c>
      <c r="T136" s="349">
        <v>454.36999999999995</v>
      </c>
    </row>
    <row r="137" spans="1:20" s="23" customFormat="1" ht="12.75">
      <c r="A137" s="606"/>
      <c r="B137" s="176" t="s">
        <v>225</v>
      </c>
      <c r="C137" s="325">
        <v>13</v>
      </c>
      <c r="D137" s="339">
        <v>5062</v>
      </c>
      <c r="E137" s="340">
        <v>0.6</v>
      </c>
      <c r="F137" s="326">
        <v>0.4</v>
      </c>
      <c r="G137" s="327">
        <v>0</v>
      </c>
      <c r="H137" s="327">
        <v>1</v>
      </c>
      <c r="I137" s="328">
        <v>1020.1999999999999</v>
      </c>
      <c r="J137" s="328">
        <v>1012.4</v>
      </c>
      <c r="K137" s="329">
        <v>615.24</v>
      </c>
      <c r="L137" s="329">
        <v>7.8</v>
      </c>
      <c r="M137" s="329">
        <v>607.44000000000005</v>
      </c>
      <c r="N137" s="328">
        <v>0</v>
      </c>
      <c r="O137" s="328">
        <v>404.95999999999992</v>
      </c>
      <c r="P137" s="330">
        <v>0</v>
      </c>
      <c r="Q137" s="328">
        <v>1020.1999999999999</v>
      </c>
      <c r="R137" s="331">
        <v>615.24</v>
      </c>
      <c r="S137" s="328">
        <v>0</v>
      </c>
      <c r="T137" s="328">
        <v>404.95999999999992</v>
      </c>
    </row>
    <row r="138" spans="1:20" s="23" customFormat="1" ht="12.75">
      <c r="A138" s="606"/>
      <c r="B138" s="357" t="s">
        <v>226</v>
      </c>
      <c r="C138" s="325">
        <v>0</v>
      </c>
      <c r="D138" s="339">
        <v>1544</v>
      </c>
      <c r="E138" s="340">
        <v>0.6</v>
      </c>
      <c r="F138" s="326">
        <v>0.4</v>
      </c>
      <c r="G138" s="326">
        <v>0.6</v>
      </c>
      <c r="H138" s="327">
        <v>0.4</v>
      </c>
      <c r="I138" s="328">
        <v>308.8</v>
      </c>
      <c r="J138" s="328">
        <v>308.8</v>
      </c>
      <c r="K138" s="329">
        <v>185.28</v>
      </c>
      <c r="L138" s="329">
        <v>0</v>
      </c>
      <c r="M138" s="329">
        <v>185.28</v>
      </c>
      <c r="N138" s="328">
        <v>74.11</v>
      </c>
      <c r="O138" s="328">
        <v>49.410000000000011</v>
      </c>
      <c r="P138" s="330">
        <v>0</v>
      </c>
      <c r="Q138" s="328">
        <v>308.8</v>
      </c>
      <c r="R138" s="331">
        <v>185.28</v>
      </c>
      <c r="S138" s="328">
        <v>74.11</v>
      </c>
      <c r="T138" s="328">
        <v>49.410000000000011</v>
      </c>
    </row>
    <row r="139" spans="1:20" s="23" customFormat="1" ht="12.75">
      <c r="A139" s="606"/>
      <c r="B139" s="342" t="s">
        <v>227</v>
      </c>
      <c r="C139" s="325">
        <v>4</v>
      </c>
      <c r="D139" s="339">
        <v>2314</v>
      </c>
      <c r="E139" s="340">
        <v>0.8</v>
      </c>
      <c r="F139" s="326">
        <v>0.19999999999999996</v>
      </c>
      <c r="G139" s="326">
        <v>0.8</v>
      </c>
      <c r="H139" s="327">
        <v>0.19999999999999996</v>
      </c>
      <c r="I139" s="328">
        <v>465.2</v>
      </c>
      <c r="J139" s="328">
        <v>462.8</v>
      </c>
      <c r="K139" s="329">
        <v>372.64</v>
      </c>
      <c r="L139" s="329">
        <v>2.4</v>
      </c>
      <c r="M139" s="329">
        <v>370.24</v>
      </c>
      <c r="N139" s="328">
        <v>74.05</v>
      </c>
      <c r="O139" s="328">
        <v>18.510000000000005</v>
      </c>
      <c r="P139" s="330">
        <v>0</v>
      </c>
      <c r="Q139" s="328">
        <v>465.2</v>
      </c>
      <c r="R139" s="331">
        <v>372.64</v>
      </c>
      <c r="S139" s="328">
        <v>74.05</v>
      </c>
      <c r="T139" s="328">
        <v>18.510000000000005</v>
      </c>
    </row>
    <row r="140" spans="1:20" s="23" customFormat="1" ht="12.75">
      <c r="A140" s="606"/>
      <c r="B140" s="342" t="s">
        <v>228</v>
      </c>
      <c r="C140" s="325">
        <v>1</v>
      </c>
      <c r="D140" s="339">
        <v>766</v>
      </c>
      <c r="E140" s="340">
        <v>0.6</v>
      </c>
      <c r="F140" s="326">
        <v>0.4</v>
      </c>
      <c r="G140" s="326">
        <v>0.8</v>
      </c>
      <c r="H140" s="327">
        <v>0.19999999999999996</v>
      </c>
      <c r="I140" s="328">
        <v>153.79999999999998</v>
      </c>
      <c r="J140" s="328">
        <v>153.19999999999999</v>
      </c>
      <c r="K140" s="329">
        <v>92.52</v>
      </c>
      <c r="L140" s="329">
        <v>0.6</v>
      </c>
      <c r="M140" s="329">
        <v>91.92</v>
      </c>
      <c r="N140" s="328">
        <v>49.02</v>
      </c>
      <c r="O140" s="328">
        <v>12.259999999999984</v>
      </c>
      <c r="P140" s="330">
        <v>0</v>
      </c>
      <c r="Q140" s="328">
        <v>153.79999999999998</v>
      </c>
      <c r="R140" s="331">
        <v>92.52</v>
      </c>
      <c r="S140" s="328">
        <v>49.02</v>
      </c>
      <c r="T140" s="328">
        <v>12.259999999999984</v>
      </c>
    </row>
    <row r="141" spans="1:20" s="23" customFormat="1" ht="12.75">
      <c r="A141" s="606"/>
      <c r="B141" s="342" t="s">
        <v>229</v>
      </c>
      <c r="C141" s="325">
        <v>8</v>
      </c>
      <c r="D141" s="339">
        <v>3323</v>
      </c>
      <c r="E141" s="340">
        <v>0.6</v>
      </c>
      <c r="F141" s="326">
        <v>0.4</v>
      </c>
      <c r="G141" s="326">
        <v>0.8</v>
      </c>
      <c r="H141" s="327">
        <v>0.19999999999999996</v>
      </c>
      <c r="I141" s="328">
        <v>669.4</v>
      </c>
      <c r="J141" s="328">
        <v>664.6</v>
      </c>
      <c r="K141" s="329">
        <v>403.56</v>
      </c>
      <c r="L141" s="329">
        <v>4.8</v>
      </c>
      <c r="M141" s="329">
        <v>398.76</v>
      </c>
      <c r="N141" s="328">
        <v>212.67</v>
      </c>
      <c r="O141" s="328">
        <v>53.170000000000044</v>
      </c>
      <c r="P141" s="330">
        <v>0</v>
      </c>
      <c r="Q141" s="328">
        <v>669.4</v>
      </c>
      <c r="R141" s="331">
        <v>403.56</v>
      </c>
      <c r="S141" s="328">
        <v>212.66999999999993</v>
      </c>
      <c r="T141" s="328">
        <v>53.170000000000044</v>
      </c>
    </row>
    <row r="142" spans="1:20" s="23" customFormat="1" ht="12.75">
      <c r="A142" s="606"/>
      <c r="B142" s="342" t="s">
        <v>230</v>
      </c>
      <c r="C142" s="325">
        <v>2</v>
      </c>
      <c r="D142" s="339">
        <v>1112</v>
      </c>
      <c r="E142" s="340">
        <v>0.8</v>
      </c>
      <c r="F142" s="326">
        <v>0.19999999999999996</v>
      </c>
      <c r="G142" s="326">
        <v>0.8</v>
      </c>
      <c r="H142" s="327">
        <v>0.19999999999999996</v>
      </c>
      <c r="I142" s="328">
        <v>223.6</v>
      </c>
      <c r="J142" s="328">
        <v>222.4</v>
      </c>
      <c r="K142" s="329">
        <v>179.11999999999998</v>
      </c>
      <c r="L142" s="329">
        <v>1.2</v>
      </c>
      <c r="M142" s="329">
        <v>177.92</v>
      </c>
      <c r="N142" s="328">
        <v>35.58</v>
      </c>
      <c r="O142" s="328">
        <v>8.9000000000000199</v>
      </c>
      <c r="P142" s="330">
        <v>0</v>
      </c>
      <c r="Q142" s="328">
        <v>223.6</v>
      </c>
      <c r="R142" s="331">
        <v>179.11999999999998</v>
      </c>
      <c r="S142" s="328">
        <v>35.58</v>
      </c>
      <c r="T142" s="328">
        <v>8.9000000000000199</v>
      </c>
    </row>
    <row r="143" spans="1:20" s="23" customFormat="1" ht="12.75">
      <c r="A143" s="606"/>
      <c r="B143" s="342" t="s">
        <v>231</v>
      </c>
      <c r="C143" s="325">
        <v>1</v>
      </c>
      <c r="D143" s="339">
        <v>831</v>
      </c>
      <c r="E143" s="340">
        <v>0.8</v>
      </c>
      <c r="F143" s="326">
        <v>0.19999999999999996</v>
      </c>
      <c r="G143" s="326">
        <v>0.8</v>
      </c>
      <c r="H143" s="327">
        <v>0.19999999999999996</v>
      </c>
      <c r="I143" s="328">
        <v>166.79999999999998</v>
      </c>
      <c r="J143" s="328">
        <v>166.2</v>
      </c>
      <c r="K143" s="329">
        <v>133.56</v>
      </c>
      <c r="L143" s="329">
        <v>0.6</v>
      </c>
      <c r="M143" s="329">
        <v>132.96</v>
      </c>
      <c r="N143" s="328">
        <v>26.59</v>
      </c>
      <c r="O143" s="328">
        <v>6.6499999999999808</v>
      </c>
      <c r="P143" s="330">
        <v>0</v>
      </c>
      <c r="Q143" s="328">
        <v>166.79999999999998</v>
      </c>
      <c r="R143" s="331">
        <v>133.56</v>
      </c>
      <c r="S143" s="328">
        <v>26.59</v>
      </c>
      <c r="T143" s="328">
        <v>6.6499999999999808</v>
      </c>
    </row>
    <row r="144" spans="1:20" s="23" customFormat="1" ht="12.75">
      <c r="A144" s="606"/>
      <c r="B144" s="342" t="s">
        <v>232</v>
      </c>
      <c r="C144" s="325">
        <v>8</v>
      </c>
      <c r="D144" s="339">
        <v>3971</v>
      </c>
      <c r="E144" s="340">
        <v>0.8</v>
      </c>
      <c r="F144" s="326">
        <v>0.19999999999999996</v>
      </c>
      <c r="G144" s="326">
        <v>0.8</v>
      </c>
      <c r="H144" s="327">
        <v>0.19999999999999996</v>
      </c>
      <c r="I144" s="328">
        <v>799</v>
      </c>
      <c r="J144" s="328">
        <v>794.2</v>
      </c>
      <c r="K144" s="329">
        <v>640.16</v>
      </c>
      <c r="L144" s="329">
        <v>4.8</v>
      </c>
      <c r="M144" s="329">
        <v>635.36</v>
      </c>
      <c r="N144" s="328">
        <v>127.07</v>
      </c>
      <c r="O144" s="328">
        <v>31.770000000000039</v>
      </c>
      <c r="P144" s="330">
        <v>0</v>
      </c>
      <c r="Q144" s="328">
        <v>799</v>
      </c>
      <c r="R144" s="331">
        <v>640.16</v>
      </c>
      <c r="S144" s="328">
        <v>127.07</v>
      </c>
      <c r="T144" s="328">
        <v>31.770000000000039</v>
      </c>
    </row>
    <row r="145" spans="1:20" s="23" customFormat="1" ht="12.75">
      <c r="A145" s="606"/>
      <c r="B145" s="342" t="s">
        <v>233</v>
      </c>
      <c r="C145" s="325">
        <v>2</v>
      </c>
      <c r="D145" s="339">
        <v>875</v>
      </c>
      <c r="E145" s="340">
        <v>0.6</v>
      </c>
      <c r="F145" s="326">
        <v>0.4</v>
      </c>
      <c r="G145" s="326">
        <v>0.8</v>
      </c>
      <c r="H145" s="327">
        <v>0.19999999999999996</v>
      </c>
      <c r="I145" s="328">
        <v>176.2</v>
      </c>
      <c r="J145" s="328">
        <v>175</v>
      </c>
      <c r="K145" s="329">
        <v>106.2</v>
      </c>
      <c r="L145" s="329">
        <v>1.2</v>
      </c>
      <c r="M145" s="329">
        <v>105</v>
      </c>
      <c r="N145" s="328">
        <v>56</v>
      </c>
      <c r="O145" s="328">
        <v>14</v>
      </c>
      <c r="P145" s="330">
        <v>0</v>
      </c>
      <c r="Q145" s="328">
        <v>176.2</v>
      </c>
      <c r="R145" s="331">
        <v>106.2</v>
      </c>
      <c r="S145" s="328">
        <v>55.999999999999986</v>
      </c>
      <c r="T145" s="328">
        <v>14</v>
      </c>
    </row>
    <row r="146" spans="1:20" s="23" customFormat="1" ht="12.75">
      <c r="A146" s="606"/>
      <c r="B146" s="342" t="s">
        <v>234</v>
      </c>
      <c r="C146" s="325">
        <v>4</v>
      </c>
      <c r="D146" s="339">
        <v>922</v>
      </c>
      <c r="E146" s="340">
        <v>0.6</v>
      </c>
      <c r="F146" s="326">
        <v>0.4</v>
      </c>
      <c r="G146" s="326">
        <v>0.8</v>
      </c>
      <c r="H146" s="327">
        <v>0.19999999999999996</v>
      </c>
      <c r="I146" s="328">
        <v>186.8</v>
      </c>
      <c r="J146" s="328">
        <v>184.4</v>
      </c>
      <c r="K146" s="329">
        <v>113.04</v>
      </c>
      <c r="L146" s="329">
        <v>2.4</v>
      </c>
      <c r="M146" s="329">
        <v>110.64</v>
      </c>
      <c r="N146" s="328">
        <v>59.01</v>
      </c>
      <c r="O146" s="328">
        <v>14.750000000000007</v>
      </c>
      <c r="P146" s="330">
        <v>0</v>
      </c>
      <c r="Q146" s="328">
        <v>186.8</v>
      </c>
      <c r="R146" s="331">
        <v>113.04</v>
      </c>
      <c r="S146" s="328">
        <v>59.01</v>
      </c>
      <c r="T146" s="328">
        <v>14.750000000000007</v>
      </c>
    </row>
    <row r="147" spans="1:20" s="23" customFormat="1" ht="12.75">
      <c r="A147" s="606"/>
      <c r="B147" s="342" t="s">
        <v>235</v>
      </c>
      <c r="C147" s="325">
        <v>1</v>
      </c>
      <c r="D147" s="339">
        <v>58</v>
      </c>
      <c r="E147" s="340">
        <v>0.6</v>
      </c>
      <c r="F147" s="326">
        <v>0.4</v>
      </c>
      <c r="G147" s="326">
        <v>0.8</v>
      </c>
      <c r="H147" s="327">
        <v>0.19999999999999996</v>
      </c>
      <c r="I147" s="328">
        <v>12.2</v>
      </c>
      <c r="J147" s="328">
        <v>11.6</v>
      </c>
      <c r="K147" s="329">
        <v>7.56</v>
      </c>
      <c r="L147" s="329">
        <v>0.6</v>
      </c>
      <c r="M147" s="329">
        <v>6.96</v>
      </c>
      <c r="N147" s="328">
        <v>3.71</v>
      </c>
      <c r="O147" s="328">
        <v>0.92999999999999972</v>
      </c>
      <c r="P147" s="330">
        <v>0</v>
      </c>
      <c r="Q147" s="328">
        <v>12.2</v>
      </c>
      <c r="R147" s="331">
        <v>7.56</v>
      </c>
      <c r="S147" s="328">
        <v>3.71</v>
      </c>
      <c r="T147" s="328">
        <v>0.92999999999999972</v>
      </c>
    </row>
    <row r="148" spans="1:20" s="23" customFormat="1" ht="12.75">
      <c r="A148" s="606"/>
      <c r="B148" s="342" t="s">
        <v>236</v>
      </c>
      <c r="C148" s="325">
        <v>3</v>
      </c>
      <c r="D148" s="339">
        <v>1620</v>
      </c>
      <c r="E148" s="340">
        <v>0.8</v>
      </c>
      <c r="F148" s="326">
        <v>0.19999999999999996</v>
      </c>
      <c r="G148" s="326">
        <v>0.8</v>
      </c>
      <c r="H148" s="327">
        <v>0.19999999999999996</v>
      </c>
      <c r="I148" s="328">
        <v>325.8</v>
      </c>
      <c r="J148" s="328">
        <v>324</v>
      </c>
      <c r="K148" s="329">
        <v>261</v>
      </c>
      <c r="L148" s="329">
        <v>1.8</v>
      </c>
      <c r="M148" s="329">
        <v>259.2</v>
      </c>
      <c r="N148" s="328">
        <v>51.84</v>
      </c>
      <c r="O148" s="328">
        <v>12.960000000000008</v>
      </c>
      <c r="P148" s="330">
        <v>0</v>
      </c>
      <c r="Q148" s="328">
        <v>325.8</v>
      </c>
      <c r="R148" s="331">
        <v>261</v>
      </c>
      <c r="S148" s="328">
        <v>51.84</v>
      </c>
      <c r="T148" s="328">
        <v>12.960000000000008</v>
      </c>
    </row>
    <row r="149" spans="1:20" s="23" customFormat="1" ht="12.75">
      <c r="A149" s="606"/>
      <c r="B149" s="342" t="s">
        <v>237</v>
      </c>
      <c r="C149" s="325">
        <v>4</v>
      </c>
      <c r="D149" s="339">
        <v>1911</v>
      </c>
      <c r="E149" s="340">
        <v>0.8</v>
      </c>
      <c r="F149" s="326">
        <v>0.19999999999999996</v>
      </c>
      <c r="G149" s="326">
        <v>0.8</v>
      </c>
      <c r="H149" s="327">
        <v>0.19999999999999996</v>
      </c>
      <c r="I149" s="328">
        <v>384.59999999999997</v>
      </c>
      <c r="J149" s="328">
        <v>382.2</v>
      </c>
      <c r="K149" s="329">
        <v>308.15999999999997</v>
      </c>
      <c r="L149" s="329">
        <v>2.4</v>
      </c>
      <c r="M149" s="329">
        <v>305.76</v>
      </c>
      <c r="N149" s="328">
        <v>61.15</v>
      </c>
      <c r="O149" s="328">
        <v>15.29</v>
      </c>
      <c r="P149" s="330">
        <v>0</v>
      </c>
      <c r="Q149" s="328">
        <v>384.59999999999997</v>
      </c>
      <c r="R149" s="331">
        <v>308.15999999999997</v>
      </c>
      <c r="S149" s="328">
        <v>61.15</v>
      </c>
      <c r="T149" s="328">
        <v>15.29</v>
      </c>
    </row>
    <row r="150" spans="1:20" s="23" customFormat="1" ht="12.75">
      <c r="A150" s="607"/>
      <c r="B150" s="342" t="s">
        <v>238</v>
      </c>
      <c r="C150" s="325">
        <v>1</v>
      </c>
      <c r="D150" s="339">
        <v>862</v>
      </c>
      <c r="E150" s="340">
        <v>0.8</v>
      </c>
      <c r="F150" s="326">
        <v>0.19999999999999996</v>
      </c>
      <c r="G150" s="326">
        <v>0.8</v>
      </c>
      <c r="H150" s="327">
        <v>0.19999999999999996</v>
      </c>
      <c r="I150" s="328">
        <v>173</v>
      </c>
      <c r="J150" s="328">
        <v>172.4</v>
      </c>
      <c r="K150" s="329">
        <v>138.51999999999998</v>
      </c>
      <c r="L150" s="329">
        <v>0.6</v>
      </c>
      <c r="M150" s="329">
        <v>137.91999999999999</v>
      </c>
      <c r="N150" s="328">
        <v>27.58</v>
      </c>
      <c r="O150" s="328">
        <v>6.9000000000000199</v>
      </c>
      <c r="P150" s="330">
        <v>0</v>
      </c>
      <c r="Q150" s="328">
        <v>173</v>
      </c>
      <c r="R150" s="331">
        <v>138.51999999999998</v>
      </c>
      <c r="S150" s="328">
        <v>27.58</v>
      </c>
      <c r="T150" s="328">
        <v>6.9000000000000199</v>
      </c>
    </row>
    <row r="151" spans="1:20" ht="26.45" customHeight="1">
      <c r="A151" s="608" t="s">
        <v>56</v>
      </c>
      <c r="B151" s="361" t="s">
        <v>57</v>
      </c>
      <c r="C151" s="322">
        <v>35</v>
      </c>
      <c r="D151" s="322">
        <v>16875</v>
      </c>
      <c r="E151" s="347"/>
      <c r="F151" s="347"/>
      <c r="G151" s="348"/>
      <c r="H151" s="348"/>
      <c r="I151" s="346">
        <v>3396</v>
      </c>
      <c r="J151" s="346">
        <v>3375</v>
      </c>
      <c r="K151" s="323">
        <v>2721</v>
      </c>
      <c r="L151" s="323">
        <v>21</v>
      </c>
      <c r="M151" s="323">
        <v>2700</v>
      </c>
      <c r="N151" s="346">
        <v>341.21999999999997</v>
      </c>
      <c r="O151" s="346">
        <v>333.78000000000014</v>
      </c>
      <c r="P151" s="346">
        <v>0</v>
      </c>
      <c r="Q151" s="346">
        <v>3396</v>
      </c>
      <c r="R151" s="346">
        <v>2721</v>
      </c>
      <c r="S151" s="346">
        <v>341.21999999999997</v>
      </c>
      <c r="T151" s="346">
        <v>333.78000000000014</v>
      </c>
    </row>
    <row r="152" spans="1:20" s="23" customFormat="1" ht="12.75">
      <c r="A152" s="609"/>
      <c r="B152" s="302" t="s">
        <v>240</v>
      </c>
      <c r="C152" s="325">
        <v>12</v>
      </c>
      <c r="D152" s="339">
        <v>6212</v>
      </c>
      <c r="E152" s="340">
        <v>0.8</v>
      </c>
      <c r="F152" s="326">
        <v>0.19999999999999996</v>
      </c>
      <c r="G152" s="327">
        <v>0</v>
      </c>
      <c r="H152" s="327">
        <v>1</v>
      </c>
      <c r="I152" s="328">
        <v>1249.6000000000001</v>
      </c>
      <c r="J152" s="328">
        <v>1242.4000000000001</v>
      </c>
      <c r="K152" s="329">
        <v>1001.12</v>
      </c>
      <c r="L152" s="329">
        <v>7.2</v>
      </c>
      <c r="M152" s="329">
        <v>993.92</v>
      </c>
      <c r="N152" s="328">
        <v>0</v>
      </c>
      <c r="O152" s="328">
        <v>248.48000000000013</v>
      </c>
      <c r="P152" s="330">
        <v>0</v>
      </c>
      <c r="Q152" s="328">
        <v>1249.6000000000001</v>
      </c>
      <c r="R152" s="331">
        <v>1001.12</v>
      </c>
      <c r="S152" s="328">
        <v>0</v>
      </c>
      <c r="T152" s="328">
        <v>248.48000000000013</v>
      </c>
    </row>
    <row r="153" spans="1:20" s="23" customFormat="1" ht="12.75">
      <c r="A153" s="609"/>
      <c r="B153" s="342" t="s">
        <v>241</v>
      </c>
      <c r="C153" s="325">
        <v>5</v>
      </c>
      <c r="D153" s="339">
        <v>1770</v>
      </c>
      <c r="E153" s="340">
        <v>0.8</v>
      </c>
      <c r="F153" s="326">
        <v>0.19999999999999996</v>
      </c>
      <c r="G153" s="327">
        <v>0.8</v>
      </c>
      <c r="H153" s="327">
        <v>0.19999999999999996</v>
      </c>
      <c r="I153" s="328">
        <v>357</v>
      </c>
      <c r="J153" s="328">
        <v>354</v>
      </c>
      <c r="K153" s="329">
        <v>286.2</v>
      </c>
      <c r="L153" s="329">
        <v>3</v>
      </c>
      <c r="M153" s="329">
        <v>283.2</v>
      </c>
      <c r="N153" s="328">
        <v>56.64</v>
      </c>
      <c r="O153" s="328">
        <v>14.160000000000011</v>
      </c>
      <c r="P153" s="330">
        <v>0</v>
      </c>
      <c r="Q153" s="328">
        <v>357</v>
      </c>
      <c r="R153" s="331">
        <v>286.2</v>
      </c>
      <c r="S153" s="328">
        <v>56.64</v>
      </c>
      <c r="T153" s="328">
        <v>14.160000000000011</v>
      </c>
    </row>
    <row r="154" spans="1:20" s="23" customFormat="1" ht="12.75">
      <c r="A154" s="609"/>
      <c r="B154" s="342" t="s">
        <v>243</v>
      </c>
      <c r="C154" s="325">
        <v>4</v>
      </c>
      <c r="D154" s="339">
        <v>1678</v>
      </c>
      <c r="E154" s="340">
        <v>0.8</v>
      </c>
      <c r="F154" s="326">
        <v>0.19999999999999996</v>
      </c>
      <c r="G154" s="327">
        <v>0.8</v>
      </c>
      <c r="H154" s="327">
        <v>0.19999999999999996</v>
      </c>
      <c r="I154" s="328">
        <v>338</v>
      </c>
      <c r="J154" s="328">
        <v>335.6</v>
      </c>
      <c r="K154" s="329">
        <v>270.88</v>
      </c>
      <c r="L154" s="329">
        <v>2.4</v>
      </c>
      <c r="M154" s="329">
        <v>268.48</v>
      </c>
      <c r="N154" s="328">
        <v>53.7</v>
      </c>
      <c r="O154" s="328">
        <v>13.420000000000002</v>
      </c>
      <c r="P154" s="330">
        <v>0</v>
      </c>
      <c r="Q154" s="328">
        <v>338</v>
      </c>
      <c r="R154" s="331">
        <v>270.88</v>
      </c>
      <c r="S154" s="328">
        <v>53.7</v>
      </c>
      <c r="T154" s="328">
        <v>13.420000000000002</v>
      </c>
    </row>
    <row r="155" spans="1:20" s="23" customFormat="1" ht="12.75">
      <c r="A155" s="609"/>
      <c r="B155" s="342" t="s">
        <v>244</v>
      </c>
      <c r="C155" s="325">
        <v>3</v>
      </c>
      <c r="D155" s="339">
        <v>1534</v>
      </c>
      <c r="E155" s="340">
        <v>0.8</v>
      </c>
      <c r="F155" s="326">
        <v>0.19999999999999996</v>
      </c>
      <c r="G155" s="327">
        <v>0.8</v>
      </c>
      <c r="H155" s="327">
        <v>0.19999999999999996</v>
      </c>
      <c r="I155" s="328">
        <v>308.60000000000002</v>
      </c>
      <c r="J155" s="328">
        <v>306.8</v>
      </c>
      <c r="K155" s="329">
        <v>247.24</v>
      </c>
      <c r="L155" s="329">
        <v>1.8</v>
      </c>
      <c r="M155" s="329">
        <v>245.44</v>
      </c>
      <c r="N155" s="328">
        <v>49.09</v>
      </c>
      <c r="O155" s="328">
        <v>12.27000000000001</v>
      </c>
      <c r="P155" s="330">
        <v>0</v>
      </c>
      <c r="Q155" s="328">
        <v>308.60000000000002</v>
      </c>
      <c r="R155" s="331">
        <v>247.24</v>
      </c>
      <c r="S155" s="328">
        <v>49.09</v>
      </c>
      <c r="T155" s="328">
        <v>12.27000000000001</v>
      </c>
    </row>
    <row r="156" spans="1:20" s="23" customFormat="1" ht="12.75">
      <c r="A156" s="609"/>
      <c r="B156" s="342" t="s">
        <v>245</v>
      </c>
      <c r="C156" s="325">
        <v>2</v>
      </c>
      <c r="D156" s="339">
        <v>1089</v>
      </c>
      <c r="E156" s="340">
        <v>0.8</v>
      </c>
      <c r="F156" s="326">
        <v>0.19999999999999996</v>
      </c>
      <c r="G156" s="327">
        <v>0.8</v>
      </c>
      <c r="H156" s="327">
        <v>0.19999999999999996</v>
      </c>
      <c r="I156" s="328">
        <v>219</v>
      </c>
      <c r="J156" s="328">
        <v>217.8</v>
      </c>
      <c r="K156" s="329">
        <v>175.44</v>
      </c>
      <c r="L156" s="329">
        <v>1.2</v>
      </c>
      <c r="M156" s="329">
        <v>174.24</v>
      </c>
      <c r="N156" s="328">
        <v>34.85</v>
      </c>
      <c r="O156" s="328">
        <v>8.7100000000000009</v>
      </c>
      <c r="P156" s="330">
        <v>0</v>
      </c>
      <c r="Q156" s="328">
        <v>219</v>
      </c>
      <c r="R156" s="331">
        <v>175.44</v>
      </c>
      <c r="S156" s="328">
        <v>34.85</v>
      </c>
      <c r="T156" s="328">
        <v>8.7100000000000009</v>
      </c>
    </row>
    <row r="157" spans="1:20" s="23" customFormat="1" ht="12.75">
      <c r="A157" s="609"/>
      <c r="B157" s="342" t="s">
        <v>246</v>
      </c>
      <c r="C157" s="325">
        <v>1</v>
      </c>
      <c r="D157" s="339">
        <v>936</v>
      </c>
      <c r="E157" s="340">
        <v>0.8</v>
      </c>
      <c r="F157" s="326">
        <v>0.19999999999999996</v>
      </c>
      <c r="G157" s="327">
        <v>0.8</v>
      </c>
      <c r="H157" s="327">
        <v>0.19999999999999996</v>
      </c>
      <c r="I157" s="328">
        <v>187.79999999999998</v>
      </c>
      <c r="J157" s="328">
        <v>187.2</v>
      </c>
      <c r="K157" s="329">
        <v>150.35999999999999</v>
      </c>
      <c r="L157" s="329">
        <v>0.6</v>
      </c>
      <c r="M157" s="329">
        <v>149.76</v>
      </c>
      <c r="N157" s="328">
        <v>29.95</v>
      </c>
      <c r="O157" s="328">
        <v>7.4899999999999984</v>
      </c>
      <c r="P157" s="330">
        <v>0</v>
      </c>
      <c r="Q157" s="328">
        <v>187.79999999999998</v>
      </c>
      <c r="R157" s="331">
        <v>150.35999999999999</v>
      </c>
      <c r="S157" s="328">
        <v>29.95</v>
      </c>
      <c r="T157" s="328">
        <v>7.4899999999999984</v>
      </c>
    </row>
    <row r="158" spans="1:20" s="23" customFormat="1" ht="12.75">
      <c r="A158" s="609"/>
      <c r="B158" s="342" t="s">
        <v>248</v>
      </c>
      <c r="C158" s="325">
        <v>3</v>
      </c>
      <c r="D158" s="339">
        <v>1612</v>
      </c>
      <c r="E158" s="340">
        <v>0.8</v>
      </c>
      <c r="F158" s="326">
        <v>0.19999999999999996</v>
      </c>
      <c r="G158" s="327">
        <v>0.8</v>
      </c>
      <c r="H158" s="327">
        <v>0.19999999999999996</v>
      </c>
      <c r="I158" s="328">
        <v>324.2</v>
      </c>
      <c r="J158" s="328">
        <v>322.39999999999998</v>
      </c>
      <c r="K158" s="329">
        <v>259.72000000000003</v>
      </c>
      <c r="L158" s="329">
        <v>1.8</v>
      </c>
      <c r="M158" s="329">
        <v>257.92</v>
      </c>
      <c r="N158" s="328">
        <v>51.58</v>
      </c>
      <c r="O158" s="328">
        <v>12.899999999999963</v>
      </c>
      <c r="P158" s="330">
        <v>0</v>
      </c>
      <c r="Q158" s="328">
        <v>324.2</v>
      </c>
      <c r="R158" s="331">
        <v>259.72000000000003</v>
      </c>
      <c r="S158" s="328">
        <v>51.58</v>
      </c>
      <c r="T158" s="328">
        <v>12.899999999999963</v>
      </c>
    </row>
    <row r="159" spans="1:20" s="23" customFormat="1" ht="12.75">
      <c r="A159" s="609"/>
      <c r="B159" s="342" t="s">
        <v>247</v>
      </c>
      <c r="C159" s="325">
        <v>1</v>
      </c>
      <c r="D159" s="339">
        <v>223</v>
      </c>
      <c r="E159" s="340">
        <v>0.8</v>
      </c>
      <c r="F159" s="326">
        <v>0.19999999999999996</v>
      </c>
      <c r="G159" s="327">
        <v>0.8</v>
      </c>
      <c r="H159" s="327">
        <v>0.19999999999999996</v>
      </c>
      <c r="I159" s="328">
        <v>45.2</v>
      </c>
      <c r="J159" s="328">
        <v>44.6</v>
      </c>
      <c r="K159" s="329">
        <v>36.28</v>
      </c>
      <c r="L159" s="329">
        <v>0.6</v>
      </c>
      <c r="M159" s="329">
        <v>35.68</v>
      </c>
      <c r="N159" s="328">
        <v>7.14</v>
      </c>
      <c r="O159" s="328">
        <v>1.780000000000002</v>
      </c>
      <c r="P159" s="330">
        <v>0</v>
      </c>
      <c r="Q159" s="328">
        <v>45.2</v>
      </c>
      <c r="R159" s="331">
        <v>36.28</v>
      </c>
      <c r="S159" s="328">
        <v>7.14</v>
      </c>
      <c r="T159" s="328">
        <v>1.780000000000002</v>
      </c>
    </row>
    <row r="160" spans="1:20" s="23" customFormat="1" ht="12.75">
      <c r="A160" s="610"/>
      <c r="B160" s="342" t="s">
        <v>249</v>
      </c>
      <c r="C160" s="325">
        <v>4</v>
      </c>
      <c r="D160" s="339">
        <v>1821</v>
      </c>
      <c r="E160" s="340">
        <v>0.8</v>
      </c>
      <c r="F160" s="326">
        <v>0.19999999999999996</v>
      </c>
      <c r="G160" s="327">
        <v>0.8</v>
      </c>
      <c r="H160" s="327">
        <v>0.19999999999999996</v>
      </c>
      <c r="I160" s="328">
        <v>366.59999999999997</v>
      </c>
      <c r="J160" s="328">
        <v>364.2</v>
      </c>
      <c r="K160" s="329">
        <v>293.76</v>
      </c>
      <c r="L160" s="329">
        <v>2.4</v>
      </c>
      <c r="M160" s="329">
        <v>291.36</v>
      </c>
      <c r="N160" s="328">
        <v>58.27</v>
      </c>
      <c r="O160" s="328">
        <v>14.569999999999972</v>
      </c>
      <c r="P160" s="330">
        <v>0</v>
      </c>
      <c r="Q160" s="328">
        <v>366.59999999999997</v>
      </c>
      <c r="R160" s="331">
        <v>293.76</v>
      </c>
      <c r="S160" s="328">
        <v>58.27</v>
      </c>
      <c r="T160" s="328">
        <v>14.569999999999972</v>
      </c>
    </row>
    <row r="162" spans="2:20" hidden="1">
      <c r="B162" s="285">
        <v>1</v>
      </c>
      <c r="C162" s="362">
        <v>2</v>
      </c>
      <c r="D162" s="285">
        <v>3</v>
      </c>
      <c r="E162" s="362">
        <v>4</v>
      </c>
      <c r="F162" s="285">
        <v>5</v>
      </c>
      <c r="G162" s="362">
        <v>6</v>
      </c>
      <c r="H162" s="285">
        <v>7</v>
      </c>
      <c r="I162" s="362">
        <v>8</v>
      </c>
      <c r="J162" s="285">
        <v>9</v>
      </c>
      <c r="K162" s="363">
        <v>10</v>
      </c>
      <c r="L162" s="362">
        <v>11</v>
      </c>
      <c r="M162" s="285">
        <v>12</v>
      </c>
      <c r="N162" s="363">
        <v>13</v>
      </c>
      <c r="O162" s="363">
        <v>14</v>
      </c>
      <c r="P162" s="285">
        <v>15</v>
      </c>
      <c r="Q162" s="285">
        <v>18</v>
      </c>
      <c r="R162" s="285">
        <v>19</v>
      </c>
      <c r="S162" s="362">
        <v>20</v>
      </c>
      <c r="T162" s="285">
        <v>21</v>
      </c>
    </row>
    <row r="163" spans="2:20" hidden="1"/>
    <row r="164" spans="2:20" hidden="1">
      <c r="R164" s="171">
        <v>27250</v>
      </c>
    </row>
    <row r="165" spans="2:20" hidden="1"/>
  </sheetData>
  <mergeCells count="36">
    <mergeCell ref="A1:B1"/>
    <mergeCell ref="A2:B2"/>
    <mergeCell ref="A3:T3"/>
    <mergeCell ref="A5:B7"/>
    <mergeCell ref="C5:D5"/>
    <mergeCell ref="E5:H5"/>
    <mergeCell ref="I5:O5"/>
    <mergeCell ref="Q5:T5"/>
    <mergeCell ref="C6:C7"/>
    <mergeCell ref="D6:D7"/>
    <mergeCell ref="Q6:Q7"/>
    <mergeCell ref="G6:H6"/>
    <mergeCell ref="I6:I7"/>
    <mergeCell ref="J6:J7"/>
    <mergeCell ref="K6:M6"/>
    <mergeCell ref="P5:P7"/>
    <mergeCell ref="E6:F6"/>
    <mergeCell ref="R6:R7"/>
    <mergeCell ref="S6:S7"/>
    <mergeCell ref="T6:T7"/>
    <mergeCell ref="N6:N7"/>
    <mergeCell ref="O6:O7"/>
    <mergeCell ref="A62:A72"/>
    <mergeCell ref="A9:A18"/>
    <mergeCell ref="A19:A26"/>
    <mergeCell ref="A27:A34"/>
    <mergeCell ref="A35:A49"/>
    <mergeCell ref="A50:A61"/>
    <mergeCell ref="A135:A150"/>
    <mergeCell ref="A151:A160"/>
    <mergeCell ref="A73:A83"/>
    <mergeCell ref="A84:A90"/>
    <mergeCell ref="A91:A99"/>
    <mergeCell ref="A100:A113"/>
    <mergeCell ref="A114:A127"/>
    <mergeCell ref="A128:A134"/>
  </mergeCells>
  <phoneticPr fontId="10" type="noConversion"/>
  <pageMargins left="0.70866141732283472" right="0.70866141732283472" top="0.74803149606299213" bottom="0.74803149606299213" header="0.31496062992125984" footer="0.31496062992125984"/>
  <pageSetup paperSize="9" scale="6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12</vt:i4>
      </vt:variant>
    </vt:vector>
  </HeadingPairs>
  <TitlesOfParts>
    <vt:vector size="24" baseType="lpstr">
      <vt:lpstr>附件3高中免学费</vt:lpstr>
      <vt:lpstr>高中免费教科书</vt:lpstr>
      <vt:lpstr>分配表</vt:lpstr>
      <vt:lpstr>幼儿</vt:lpstr>
      <vt:lpstr>高中免学费</vt:lpstr>
      <vt:lpstr>高中助学金</vt:lpstr>
      <vt:lpstr>高中免教科书</vt:lpstr>
      <vt:lpstr>中职合</vt:lpstr>
      <vt:lpstr>助学金（教育）</vt:lpstr>
      <vt:lpstr>助学金（人社）</vt:lpstr>
      <vt:lpstr>免学费（教育）</vt:lpstr>
      <vt:lpstr>免学费（人社）</vt:lpstr>
      <vt:lpstr>附件3高中免学费!Print_Area</vt:lpstr>
      <vt:lpstr>附件3高中免学费!Print_Titles</vt:lpstr>
      <vt:lpstr>高中免费教科书!Print_Titles</vt:lpstr>
      <vt:lpstr>高中免教科书!Print_Titles</vt:lpstr>
      <vt:lpstr>高中免学费!Print_Titles</vt:lpstr>
      <vt:lpstr>高中助学金!Print_Titles</vt:lpstr>
      <vt:lpstr>'免学费（教育）'!Print_Titles</vt:lpstr>
      <vt:lpstr>'免学费（人社）'!Print_Titles</vt:lpstr>
      <vt:lpstr>幼儿!Print_Titles</vt:lpstr>
      <vt:lpstr>中职合!Print_Titles</vt:lpstr>
      <vt:lpstr>'助学金（教育）'!Print_Titles</vt:lpstr>
      <vt:lpstr>'助学金（人社）'!Print_Titles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陈琳姿 null</cp:lastModifiedBy>
  <cp:lastPrinted>2020-11-10T09:56:41Z</cp:lastPrinted>
  <dcterms:created xsi:type="dcterms:W3CDTF">1996-12-17T01:32:00Z</dcterms:created>
  <dcterms:modified xsi:type="dcterms:W3CDTF">2020-12-09T02:15:58Z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true</vt:bool>
  </property>
</Properties>
</file>